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5" windowWidth="15600" windowHeight="9240" tabRatio="864" activeTab="2"/>
  </bookViews>
  <sheets>
    <sheet name="Max Sheet" sheetId="24" r:id="rId1"/>
    <sheet name="WK1_GPP_SE" sheetId="11" r:id="rId2"/>
    <sheet name="WK2_GPP_SE" sheetId="22" r:id="rId3"/>
    <sheet name="WK3_GPP_Circuit" sheetId="13" r:id="rId4"/>
    <sheet name="WK4_GPP_Circuit" sheetId="23" r:id="rId5"/>
    <sheet name="WK5_GenStrength_Blk1" sheetId="28" r:id="rId6"/>
    <sheet name="WK6_GenStrength_Blk1" sheetId="29" r:id="rId7"/>
    <sheet name="WK7_GenStrength_Blk1" sheetId="30" r:id="rId8"/>
    <sheet name="WK8_GenStrength_Blk1-DELOAD" sheetId="31" r:id="rId9"/>
    <sheet name="WK9-10_TriStrength_ECC_Blk2" sheetId="32" r:id="rId10"/>
    <sheet name="WK11-12_TriStrength_ISO_Blk2" sheetId="34" r:id="rId11"/>
    <sheet name="WK13-14_TriStrength_CON_Blk2" sheetId="35" r:id="rId12"/>
    <sheet name="WK15-DELOAD" sheetId="36" r:id="rId13"/>
    <sheet name=" WK 16 Linear_Blk3" sheetId="37" r:id="rId14"/>
    <sheet name=" WK17 Linear_Blk3" sheetId="38" r:id="rId15"/>
    <sheet name=" WK18 Linear_Blk3" sheetId="39" r:id="rId16"/>
    <sheet name=" WK19 Linear_Blk3" sheetId="40" r:id="rId17"/>
    <sheet name=" WK20 Linear_Blk3" sheetId="41" r:id="rId18"/>
    <sheet name=" WK21 Linear_Blk3" sheetId="42" r:id="rId19"/>
    <sheet name=" WK22 Linear_Blk3" sheetId="43" r:id="rId20"/>
    <sheet name=" WK23 Linear_Blk3" sheetId="44" r:id="rId21"/>
    <sheet name="WK24-DELOAD" sheetId="45" r:id="rId22"/>
    <sheet name="WK25_GPP_SE" sheetId="46" r:id="rId23"/>
    <sheet name="WK26_GPP_SE" sheetId="47" r:id="rId24"/>
    <sheet name="WK27-28_TriSpeed_ECC_Blk4" sheetId="48" r:id="rId25"/>
    <sheet name="WK29-30_TriSpeed_ISO_Blk4" sheetId="49" r:id="rId26"/>
    <sheet name="WK31-32_TriSpeed_CON_Blk4" sheetId="50" r:id="rId27"/>
  </sheets>
  <externalReferences>
    <externalReference r:id="rId28"/>
  </externalReferences>
  <definedNames>
    <definedName name="ATHLETE">[1]MaxSheet!$B$3:$B$303</definedName>
    <definedName name="ATHLETELOOKUP">[1]MaxSheet!$A$4:$F$303</definedName>
    <definedName name="ATHLETENOTES">[1]MaxSheet!$EK$4:$EO$303</definedName>
    <definedName name="benchrow">'Max Sheet'!$D$4:$D$153</definedName>
    <definedName name="dliftrow">'Max Sheet'!$E$4:$E$153</definedName>
    <definedName name="EXERCISE">[1]MaxSheet!$B$3:$EI$3</definedName>
    <definedName name="LINESYSTEM">'[1]LINE SYSTEMS'!$B$4:$G$509</definedName>
    <definedName name="LINESYSTEMLIST">'[1]LINE SYSTEMS'!$B$4:$B$514</definedName>
    <definedName name="MAXDATA">[1]MaxSheet!$B$3:$EI$303</definedName>
    <definedName name="namelist">'Max Sheet'!$B$4:$B$153</definedName>
    <definedName name="Notes">[1]Notes!$B$3:$B$256</definedName>
    <definedName name="NRLOOKUP">[1]MaxSheet!$B$4:$F$303</definedName>
    <definedName name="_xlnm.Print_Area" localSheetId="13">' WK 16 Linear_Blk3'!$A$1:$AC$45</definedName>
    <definedName name="_xlnm.Print_Area" localSheetId="14">' WK17 Linear_Blk3'!$A$1:$AC$45</definedName>
    <definedName name="_xlnm.Print_Area" localSheetId="15">' WK18 Linear_Blk3'!$A$1:$AC$45</definedName>
    <definedName name="_xlnm.Print_Area" localSheetId="16">' WK19 Linear_Blk3'!$A$1:$AC$45</definedName>
    <definedName name="_xlnm.Print_Area" localSheetId="17">' WK20 Linear_Blk3'!$A$1:$AC$45</definedName>
    <definedName name="_xlnm.Print_Area" localSheetId="18">' WK21 Linear_Blk3'!$A$1:$AC$45</definedName>
    <definedName name="_xlnm.Print_Area" localSheetId="19">' WK22 Linear_Blk3'!$A$1:$AC$45</definedName>
    <definedName name="_xlnm.Print_Area" localSheetId="20">' WK23 Linear_Blk3'!$A$1:$AC$45</definedName>
    <definedName name="_xlnm.Print_Area" localSheetId="1">WK1_GPP_SE!$A$1:$AC$45</definedName>
    <definedName name="_xlnm.Print_Area" localSheetId="10">'WK11-12_TriStrength_ISO_Blk2'!$A$1:$AC$45</definedName>
    <definedName name="_xlnm.Print_Area" localSheetId="11">'WK13-14_TriStrength_CON_Blk2'!$A$1:$AC$45</definedName>
    <definedName name="_xlnm.Print_Area" localSheetId="12">'WK15-DELOAD'!$A$1:$AC$45</definedName>
    <definedName name="_xlnm.Print_Area" localSheetId="2">WK2_GPP_SE!$A$1:$AC$45</definedName>
    <definedName name="_xlnm.Print_Area" localSheetId="21">'WK24-DELOAD'!$A$1:$AC$45</definedName>
    <definedName name="_xlnm.Print_Area" localSheetId="22">WK25_GPP_SE!$A$1:$AC$45</definedName>
    <definedName name="_xlnm.Print_Area" localSheetId="23">WK26_GPP_SE!$A$1:$AC$45</definedName>
    <definedName name="_xlnm.Print_Area" localSheetId="24">'WK27-28_TriSpeed_ECC_Blk4'!$A$1:$AC$45</definedName>
    <definedName name="_xlnm.Print_Area" localSheetId="25">'WK29-30_TriSpeed_ISO_Blk4'!$A$1:$AC$45</definedName>
    <definedName name="_xlnm.Print_Area" localSheetId="3">WK3_GPP_Circuit!$A$1:$AC$45</definedName>
    <definedName name="_xlnm.Print_Area" localSheetId="26">'WK31-32_TriSpeed_CON_Blk4'!$A$1:$AC$45</definedName>
    <definedName name="_xlnm.Print_Area" localSheetId="4">WK4_GPP_Circuit!$A$1:$AC$45</definedName>
    <definedName name="_xlnm.Print_Area" localSheetId="5">WK5_GenStrength_Blk1!$A$1:$AC$45</definedName>
    <definedName name="_xlnm.Print_Area" localSheetId="6">WK6_GenStrength_Blk1!$A$1:$AC$45</definedName>
    <definedName name="_xlnm.Print_Area" localSheetId="7">WK7_GenStrength_Blk1!$A$1:$AC$45</definedName>
    <definedName name="_xlnm.Print_Area" localSheetId="8">'WK8_GenStrength_Blk1-DELOAD'!$A$1:$AC$45</definedName>
    <definedName name="_xlnm.Print_Area" localSheetId="9">'WK9-10_TriStrength_ECC_Blk2'!$A$1:$AC$45</definedName>
    <definedName name="SECONDARY">[1]EXERCISES!$F$3:$AF$3</definedName>
    <definedName name="SECONDARYLOOKUP">[1]EXERCISES!$F$3:$AF$4</definedName>
    <definedName name="SHORTLOOKUP">[1]MaxSheet!$B$4:$C$303</definedName>
    <definedName name="squatrow">'Max Sheet'!$C$4:$C$153</definedName>
    <definedName name="STRPREP">[1]STRENGTHPREP!$C$45:$C$69</definedName>
    <definedName name="STRPREPLOOKUP">[1]STRENGTHPREP!$C$45:$D$69</definedName>
    <definedName name="tablelist">'Max Sheet'!$B$4:$E$153</definedName>
    <definedName name="WARMUP">[1]WARMUP!$C$47:$D$71</definedName>
    <definedName name="WARMUPLIST">[1]WARMUP!$C$47:$C$71</definedName>
  </definedNames>
  <calcPr calcId="145621"/>
</workbook>
</file>

<file path=xl/calcChain.xml><?xml version="1.0" encoding="utf-8"?>
<calcChain xmlns="http://schemas.openxmlformats.org/spreadsheetml/2006/main">
  <c r="S8" i="50" l="1"/>
  <c r="X20" i="50" s="1"/>
  <c r="Q8" i="50"/>
  <c r="N40" i="50" s="1"/>
  <c r="N8" i="50"/>
  <c r="D42" i="50" s="1"/>
  <c r="S8" i="49"/>
  <c r="Z20" i="49" s="1"/>
  <c r="Q8" i="49"/>
  <c r="N40" i="49" s="1"/>
  <c r="N8" i="49"/>
  <c r="D42" i="49" s="1"/>
  <c r="S8" i="48"/>
  <c r="Z20" i="48" s="1"/>
  <c r="Q8" i="48"/>
  <c r="N40" i="48" s="1"/>
  <c r="N8" i="48"/>
  <c r="D42" i="48" s="1"/>
  <c r="S8" i="47"/>
  <c r="Q8" i="47"/>
  <c r="X33" i="47" s="1"/>
  <c r="N8" i="47"/>
  <c r="N26" i="47" s="1"/>
  <c r="S8" i="46"/>
  <c r="Q8" i="46"/>
  <c r="X33" i="46" s="1"/>
  <c r="N8" i="46"/>
  <c r="N26" i="46" s="1"/>
  <c r="S8" i="45"/>
  <c r="X13" i="45" s="1"/>
  <c r="Q8" i="45"/>
  <c r="N13" i="45" s="1"/>
  <c r="N8" i="45"/>
  <c r="X34" i="45" s="1"/>
  <c r="S8" i="44"/>
  <c r="Q8" i="44"/>
  <c r="X26" i="44" s="1"/>
  <c r="N8" i="44"/>
  <c r="N28" i="44" s="1"/>
  <c r="S8" i="43"/>
  <c r="Q8" i="43"/>
  <c r="Z26" i="43" s="1"/>
  <c r="N8" i="43"/>
  <c r="P28" i="43" s="1"/>
  <c r="S8" i="42"/>
  <c r="Q8" i="42"/>
  <c r="X26" i="42" s="1"/>
  <c r="N8" i="42"/>
  <c r="N28" i="42" s="1"/>
  <c r="S8" i="41"/>
  <c r="Q8" i="41"/>
  <c r="Z26" i="41" s="1"/>
  <c r="N8" i="41"/>
  <c r="Z21" i="41" s="1"/>
  <c r="S8" i="40"/>
  <c r="Q8" i="40"/>
  <c r="X26" i="40" s="1"/>
  <c r="N8" i="40"/>
  <c r="N28" i="40" s="1"/>
  <c r="S8" i="39"/>
  <c r="Q8" i="39"/>
  <c r="Z26" i="39" s="1"/>
  <c r="N8" i="39"/>
  <c r="Z20" i="39" s="1"/>
  <c r="X20" i="49" l="1"/>
  <c r="F32" i="49"/>
  <c r="D16" i="49"/>
  <c r="D32" i="49"/>
  <c r="D31" i="48"/>
  <c r="P35" i="50"/>
  <c r="P33" i="50"/>
  <c r="X16" i="50"/>
  <c r="P36" i="50"/>
  <c r="F16" i="50"/>
  <c r="N33" i="50"/>
  <c r="Z16" i="50"/>
  <c r="N36" i="50"/>
  <c r="D16" i="50"/>
  <c r="N35" i="50"/>
  <c r="D31" i="49"/>
  <c r="X20" i="48"/>
  <c r="F11" i="50"/>
  <c r="P11" i="50"/>
  <c r="Z11" i="50"/>
  <c r="F12" i="50"/>
  <c r="P12" i="50"/>
  <c r="Z12" i="50"/>
  <c r="P13" i="50"/>
  <c r="F20" i="50"/>
  <c r="Z20" i="50"/>
  <c r="P21" i="50"/>
  <c r="P22" i="50"/>
  <c r="P23" i="50"/>
  <c r="F24" i="50"/>
  <c r="Z24" i="50"/>
  <c r="F26" i="50"/>
  <c r="Z26" i="50"/>
  <c r="F27" i="50"/>
  <c r="F28" i="50"/>
  <c r="Z28" i="50"/>
  <c r="F31" i="50"/>
  <c r="Z31" i="50"/>
  <c r="F32" i="50"/>
  <c r="Z33" i="50"/>
  <c r="Z36" i="50"/>
  <c r="P38" i="50"/>
  <c r="F40" i="50"/>
  <c r="P40" i="50"/>
  <c r="Z40" i="50"/>
  <c r="F42" i="50"/>
  <c r="F31" i="49"/>
  <c r="F31" i="48"/>
  <c r="F16" i="49"/>
  <c r="D11" i="50"/>
  <c r="N11" i="50"/>
  <c r="X11" i="50"/>
  <c r="D12" i="50"/>
  <c r="N12" i="50"/>
  <c r="X12" i="50"/>
  <c r="N13" i="50"/>
  <c r="D20" i="50"/>
  <c r="N21" i="50"/>
  <c r="N22" i="50"/>
  <c r="N23" i="50"/>
  <c r="D24" i="50"/>
  <c r="X24" i="50"/>
  <c r="D26" i="50"/>
  <c r="X26" i="50"/>
  <c r="D27" i="50"/>
  <c r="D28" i="50"/>
  <c r="X28" i="50"/>
  <c r="D31" i="50"/>
  <c r="X31" i="50"/>
  <c r="D32" i="50"/>
  <c r="X33" i="50"/>
  <c r="X36" i="50"/>
  <c r="N38" i="50"/>
  <c r="D40" i="50"/>
  <c r="X40" i="50"/>
  <c r="D16" i="48"/>
  <c r="D32" i="48"/>
  <c r="X16" i="48"/>
  <c r="N12" i="48"/>
  <c r="N13" i="48"/>
  <c r="N22" i="48"/>
  <c r="P22" i="48"/>
  <c r="X28" i="48"/>
  <c r="F11" i="49"/>
  <c r="P11" i="49"/>
  <c r="Z11" i="49"/>
  <c r="F12" i="49"/>
  <c r="P12" i="49"/>
  <c r="Z12" i="49"/>
  <c r="P13" i="49"/>
  <c r="F20" i="49"/>
  <c r="P21" i="49"/>
  <c r="P22" i="49"/>
  <c r="P23" i="49"/>
  <c r="F24" i="49"/>
  <c r="Z24" i="49"/>
  <c r="F26" i="49"/>
  <c r="Z26" i="49"/>
  <c r="F27" i="49"/>
  <c r="F28" i="49"/>
  <c r="Z28" i="49"/>
  <c r="Z31" i="49"/>
  <c r="P33" i="49"/>
  <c r="Z33" i="49"/>
  <c r="P35" i="49"/>
  <c r="P36" i="49"/>
  <c r="Z36" i="49"/>
  <c r="P38" i="49"/>
  <c r="F40" i="49"/>
  <c r="P40" i="49"/>
  <c r="Z40" i="49"/>
  <c r="F42" i="49"/>
  <c r="F16" i="48"/>
  <c r="F32" i="48"/>
  <c r="Z16" i="48"/>
  <c r="P12" i="48"/>
  <c r="P13" i="48"/>
  <c r="N23" i="48"/>
  <c r="P23" i="48"/>
  <c r="Z28" i="48"/>
  <c r="D11" i="49"/>
  <c r="N11" i="49"/>
  <c r="X11" i="49"/>
  <c r="D12" i="49"/>
  <c r="N12" i="49"/>
  <c r="X12" i="49"/>
  <c r="N13" i="49"/>
  <c r="D20" i="49"/>
  <c r="N21" i="49"/>
  <c r="N22" i="49"/>
  <c r="N23" i="49"/>
  <c r="D24" i="49"/>
  <c r="X24" i="49"/>
  <c r="D26" i="49"/>
  <c r="X26" i="49"/>
  <c r="D27" i="49"/>
  <c r="D28" i="49"/>
  <c r="X28" i="49"/>
  <c r="X31" i="49"/>
  <c r="N33" i="49"/>
  <c r="X33" i="49"/>
  <c r="N35" i="49"/>
  <c r="N36" i="49"/>
  <c r="X36" i="49"/>
  <c r="N38" i="49"/>
  <c r="D40" i="49"/>
  <c r="X40" i="49"/>
  <c r="F11" i="48"/>
  <c r="P11" i="48"/>
  <c r="Z11" i="48"/>
  <c r="F12" i="48"/>
  <c r="Z12" i="48"/>
  <c r="F20" i="48"/>
  <c r="P21" i="48"/>
  <c r="F24" i="48"/>
  <c r="Z24" i="48"/>
  <c r="F26" i="48"/>
  <c r="Z26" i="48"/>
  <c r="F27" i="48"/>
  <c r="F28" i="48"/>
  <c r="Z31" i="48"/>
  <c r="P33" i="48"/>
  <c r="Z33" i="48"/>
  <c r="P35" i="48"/>
  <c r="P36" i="48"/>
  <c r="Z36" i="48"/>
  <c r="P38" i="48"/>
  <c r="F40" i="48"/>
  <c r="P40" i="48"/>
  <c r="Z40" i="48"/>
  <c r="F42" i="48"/>
  <c r="D11" i="48"/>
  <c r="N11" i="48"/>
  <c r="X11" i="48"/>
  <c r="D12" i="48"/>
  <c r="X12" i="48"/>
  <c r="D20" i="48"/>
  <c r="N21" i="48"/>
  <c r="D24" i="48"/>
  <c r="X24" i="48"/>
  <c r="D26" i="48"/>
  <c r="X26" i="48"/>
  <c r="D27" i="48"/>
  <c r="D28" i="48"/>
  <c r="X31" i="48"/>
  <c r="N33" i="48"/>
  <c r="X33" i="48"/>
  <c r="N35" i="48"/>
  <c r="N36" i="48"/>
  <c r="X36" i="48"/>
  <c r="N38" i="48"/>
  <c r="D40" i="48"/>
  <c r="X40" i="48"/>
  <c r="F11" i="47"/>
  <c r="P11" i="47"/>
  <c r="F12" i="47"/>
  <c r="P12" i="47"/>
  <c r="Z12" i="47"/>
  <c r="F13" i="47"/>
  <c r="P13" i="47"/>
  <c r="Z13" i="47"/>
  <c r="F17" i="47"/>
  <c r="P17" i="47"/>
  <c r="Z17" i="47"/>
  <c r="F18" i="47"/>
  <c r="P18" i="47"/>
  <c r="Z18" i="47"/>
  <c r="Z21" i="47"/>
  <c r="F22" i="47"/>
  <c r="P22" i="47"/>
  <c r="Z22" i="47"/>
  <c r="P26" i="47"/>
  <c r="F27" i="47"/>
  <c r="P27" i="47"/>
  <c r="Z27" i="47"/>
  <c r="F31" i="47"/>
  <c r="P31" i="47"/>
  <c r="Z31" i="47"/>
  <c r="P32" i="47"/>
  <c r="Z32" i="47"/>
  <c r="F33" i="47"/>
  <c r="P33" i="47"/>
  <c r="Z33" i="47"/>
  <c r="D11" i="47"/>
  <c r="N11" i="47"/>
  <c r="D12" i="47"/>
  <c r="N12" i="47"/>
  <c r="X12" i="47"/>
  <c r="D13" i="47"/>
  <c r="N13" i="47"/>
  <c r="X13" i="47"/>
  <c r="D17" i="47"/>
  <c r="N17" i="47"/>
  <c r="X17" i="47"/>
  <c r="D18" i="47"/>
  <c r="N18" i="47"/>
  <c r="X18" i="47"/>
  <c r="X21" i="47"/>
  <c r="D22" i="47"/>
  <c r="N22" i="47"/>
  <c r="X22" i="47"/>
  <c r="D27" i="47"/>
  <c r="N27" i="47"/>
  <c r="X27" i="47"/>
  <c r="D31" i="47"/>
  <c r="N31" i="47"/>
  <c r="X31" i="47"/>
  <c r="N32" i="47"/>
  <c r="X32" i="47"/>
  <c r="D33" i="47"/>
  <c r="N33" i="47"/>
  <c r="F11" i="46"/>
  <c r="P11" i="46"/>
  <c r="F12" i="46"/>
  <c r="P12" i="46"/>
  <c r="Z12" i="46"/>
  <c r="F13" i="46"/>
  <c r="P13" i="46"/>
  <c r="Z13" i="46"/>
  <c r="F17" i="46"/>
  <c r="P17" i="46"/>
  <c r="Z17" i="46"/>
  <c r="F18" i="46"/>
  <c r="P18" i="46"/>
  <c r="Z18" i="46"/>
  <c r="Z21" i="46"/>
  <c r="F22" i="46"/>
  <c r="P22" i="46"/>
  <c r="Z22" i="46"/>
  <c r="P26" i="46"/>
  <c r="F27" i="46"/>
  <c r="P27" i="46"/>
  <c r="Z27" i="46"/>
  <c r="F31" i="46"/>
  <c r="P31" i="46"/>
  <c r="Z31" i="46"/>
  <c r="P32" i="46"/>
  <c r="Z32" i="46"/>
  <c r="F33" i="46"/>
  <c r="P33" i="46"/>
  <c r="Z33" i="46"/>
  <c r="D11" i="46"/>
  <c r="N11" i="46"/>
  <c r="D12" i="46"/>
  <c r="N12" i="46"/>
  <c r="X12" i="46"/>
  <c r="D13" i="46"/>
  <c r="N13" i="46"/>
  <c r="X13" i="46"/>
  <c r="D17" i="46"/>
  <c r="N17" i="46"/>
  <c r="X17" i="46"/>
  <c r="D18" i="46"/>
  <c r="N18" i="46"/>
  <c r="X18" i="46"/>
  <c r="X21" i="46"/>
  <c r="D22" i="46"/>
  <c r="N22" i="46"/>
  <c r="X22" i="46"/>
  <c r="D27" i="46"/>
  <c r="N27" i="46"/>
  <c r="X27" i="46"/>
  <c r="D31" i="46"/>
  <c r="N31" i="46"/>
  <c r="X31" i="46"/>
  <c r="N32" i="46"/>
  <c r="X32" i="46"/>
  <c r="D33" i="46"/>
  <c r="N33" i="46"/>
  <c r="D13" i="44"/>
  <c r="N11" i="44"/>
  <c r="X13" i="44"/>
  <c r="D16" i="44"/>
  <c r="N18" i="44"/>
  <c r="X16" i="44"/>
  <c r="F11" i="45"/>
  <c r="P11" i="45"/>
  <c r="Z11" i="45"/>
  <c r="F12" i="45"/>
  <c r="P12" i="45"/>
  <c r="Z12" i="45"/>
  <c r="F13" i="45"/>
  <c r="P13" i="45"/>
  <c r="Z13" i="45"/>
  <c r="Z32" i="45"/>
  <c r="Z33" i="45"/>
  <c r="Z34" i="45"/>
  <c r="F13" i="44"/>
  <c r="P11" i="44"/>
  <c r="Z13" i="44"/>
  <c r="F16" i="44"/>
  <c r="P18" i="44"/>
  <c r="Z16" i="44"/>
  <c r="D11" i="45"/>
  <c r="N11" i="45"/>
  <c r="X11" i="45"/>
  <c r="D12" i="45"/>
  <c r="N12" i="45"/>
  <c r="X12" i="45"/>
  <c r="D13" i="45"/>
  <c r="X32" i="45"/>
  <c r="X33" i="45"/>
  <c r="D12" i="43"/>
  <c r="D13" i="43"/>
  <c r="D16" i="43"/>
  <c r="N11" i="43"/>
  <c r="X12" i="43"/>
  <c r="X13" i="43"/>
  <c r="N17" i="43"/>
  <c r="N18" i="43"/>
  <c r="X16" i="43"/>
  <c r="D15" i="43"/>
  <c r="X15" i="43"/>
  <c r="D18" i="43"/>
  <c r="X18" i="43"/>
  <c r="D20" i="43"/>
  <c r="N20" i="43"/>
  <c r="X20" i="43"/>
  <c r="D21" i="43"/>
  <c r="N21" i="43"/>
  <c r="X21" i="43"/>
  <c r="D23" i="43"/>
  <c r="N23" i="43"/>
  <c r="X23" i="43"/>
  <c r="D26" i="43"/>
  <c r="N26" i="43"/>
  <c r="X26" i="43"/>
  <c r="D28" i="43"/>
  <c r="N28" i="43"/>
  <c r="F11" i="44"/>
  <c r="Z11" i="44"/>
  <c r="F12" i="44"/>
  <c r="Z12" i="44"/>
  <c r="F15" i="44"/>
  <c r="P15" i="44"/>
  <c r="Z15" i="44"/>
  <c r="P16" i="44"/>
  <c r="P17" i="44"/>
  <c r="F18" i="44"/>
  <c r="Z18" i="44"/>
  <c r="F20" i="44"/>
  <c r="P20" i="44"/>
  <c r="Z20" i="44"/>
  <c r="F21" i="44"/>
  <c r="P21" i="44"/>
  <c r="Z21" i="44"/>
  <c r="F23" i="44"/>
  <c r="P23" i="44"/>
  <c r="Z23" i="44"/>
  <c r="F26" i="44"/>
  <c r="P26" i="44"/>
  <c r="Z26" i="44"/>
  <c r="F28" i="44"/>
  <c r="P28" i="44"/>
  <c r="F12" i="43"/>
  <c r="F13" i="43"/>
  <c r="F16" i="43"/>
  <c r="P11" i="43"/>
  <c r="Z12" i="43"/>
  <c r="Z13" i="43"/>
  <c r="P17" i="43"/>
  <c r="P18" i="43"/>
  <c r="Z16" i="43"/>
  <c r="F15" i="43"/>
  <c r="Z15" i="43"/>
  <c r="F18" i="43"/>
  <c r="Z18" i="43"/>
  <c r="F20" i="43"/>
  <c r="P20" i="43"/>
  <c r="Z20" i="43"/>
  <c r="F21" i="43"/>
  <c r="P21" i="43"/>
  <c r="Z21" i="43"/>
  <c r="F23" i="43"/>
  <c r="P23" i="43"/>
  <c r="Z23" i="43"/>
  <c r="F26" i="43"/>
  <c r="P26" i="43"/>
  <c r="F28" i="43"/>
  <c r="D11" i="44"/>
  <c r="X11" i="44"/>
  <c r="D12" i="44"/>
  <c r="X12" i="44"/>
  <c r="D15" i="44"/>
  <c r="N15" i="44"/>
  <c r="X15" i="44"/>
  <c r="N16" i="44"/>
  <c r="N17" i="44"/>
  <c r="D18" i="44"/>
  <c r="X18" i="44"/>
  <c r="D20" i="44"/>
  <c r="N20" i="44"/>
  <c r="X20" i="44"/>
  <c r="D21" i="44"/>
  <c r="N21" i="44"/>
  <c r="X21" i="44"/>
  <c r="D23" i="44"/>
  <c r="N23" i="44"/>
  <c r="X23" i="44"/>
  <c r="D26" i="44"/>
  <c r="N26" i="44"/>
  <c r="D28" i="44"/>
  <c r="D11" i="42"/>
  <c r="N11" i="42"/>
  <c r="X11" i="42"/>
  <c r="D16" i="42"/>
  <c r="N16" i="42"/>
  <c r="X16" i="42"/>
  <c r="F11" i="43"/>
  <c r="Z11" i="43"/>
  <c r="P15" i="43"/>
  <c r="P16" i="43"/>
  <c r="F11" i="42"/>
  <c r="P11" i="42"/>
  <c r="Z11" i="42"/>
  <c r="F16" i="42"/>
  <c r="P16" i="42"/>
  <c r="Z16" i="42"/>
  <c r="D11" i="43"/>
  <c r="X11" i="43"/>
  <c r="N15" i="43"/>
  <c r="N16" i="43"/>
  <c r="D11" i="40"/>
  <c r="X11" i="40"/>
  <c r="P15" i="41"/>
  <c r="D11" i="41"/>
  <c r="N11" i="41"/>
  <c r="X11" i="41"/>
  <c r="D16" i="41"/>
  <c r="N16" i="41"/>
  <c r="X16" i="41"/>
  <c r="D28" i="41"/>
  <c r="D15" i="41"/>
  <c r="D18" i="41"/>
  <c r="D20" i="41"/>
  <c r="D21" i="41"/>
  <c r="D23" i="41"/>
  <c r="D26" i="41"/>
  <c r="N20" i="41"/>
  <c r="N21" i="41"/>
  <c r="N23" i="41"/>
  <c r="N26" i="41"/>
  <c r="N28" i="41"/>
  <c r="X15" i="41"/>
  <c r="X18" i="41"/>
  <c r="X20" i="41"/>
  <c r="X21" i="41"/>
  <c r="X23" i="41"/>
  <c r="X26" i="41"/>
  <c r="F15" i="42"/>
  <c r="P15" i="42"/>
  <c r="Z15" i="42"/>
  <c r="F18" i="42"/>
  <c r="P18" i="42"/>
  <c r="Z18" i="42"/>
  <c r="F20" i="42"/>
  <c r="P20" i="42"/>
  <c r="Z20" i="42"/>
  <c r="F21" i="42"/>
  <c r="P21" i="42"/>
  <c r="Z21" i="42"/>
  <c r="F23" i="42"/>
  <c r="P23" i="42"/>
  <c r="Z23" i="42"/>
  <c r="F26" i="42"/>
  <c r="P26" i="42"/>
  <c r="Z26" i="42"/>
  <c r="F28" i="42"/>
  <c r="P28" i="42"/>
  <c r="N11" i="40"/>
  <c r="P18" i="41"/>
  <c r="F11" i="41"/>
  <c r="P11" i="41"/>
  <c r="Z11" i="41"/>
  <c r="F16" i="41"/>
  <c r="P16" i="41"/>
  <c r="Z16" i="41"/>
  <c r="F28" i="41"/>
  <c r="F15" i="41"/>
  <c r="F18" i="41"/>
  <c r="F20" i="41"/>
  <c r="F21" i="41"/>
  <c r="F23" i="41"/>
  <c r="F26" i="41"/>
  <c r="P20" i="41"/>
  <c r="P21" i="41"/>
  <c r="P23" i="41"/>
  <c r="P26" i="41"/>
  <c r="P28" i="41"/>
  <c r="Z15" i="41"/>
  <c r="Z18" i="41"/>
  <c r="Z20" i="41"/>
  <c r="Z23" i="41"/>
  <c r="D15" i="42"/>
  <c r="N15" i="42"/>
  <c r="X15" i="42"/>
  <c r="D18" i="42"/>
  <c r="N18" i="42"/>
  <c r="X18" i="42"/>
  <c r="D20" i="42"/>
  <c r="N20" i="42"/>
  <c r="X20" i="42"/>
  <c r="D21" i="42"/>
  <c r="N21" i="42"/>
  <c r="X21" i="42"/>
  <c r="D23" i="42"/>
  <c r="N23" i="42"/>
  <c r="X23" i="42"/>
  <c r="D26" i="42"/>
  <c r="N26" i="42"/>
  <c r="D28" i="42"/>
  <c r="D16" i="40"/>
  <c r="N16" i="40"/>
  <c r="X16" i="40"/>
  <c r="F11" i="40"/>
  <c r="P11" i="40"/>
  <c r="Z11" i="40"/>
  <c r="F16" i="40"/>
  <c r="P16" i="40"/>
  <c r="Z16" i="40"/>
  <c r="N15" i="41"/>
  <c r="N18" i="41"/>
  <c r="Z16" i="39"/>
  <c r="D15" i="39"/>
  <c r="N15" i="39"/>
  <c r="X15" i="39"/>
  <c r="D18" i="39"/>
  <c r="D20" i="39"/>
  <c r="D21" i="39"/>
  <c r="D23" i="39"/>
  <c r="D26" i="39"/>
  <c r="N20" i="39"/>
  <c r="N21" i="39"/>
  <c r="N23" i="39"/>
  <c r="N26" i="39"/>
  <c r="N28" i="39"/>
  <c r="X18" i="39"/>
  <c r="X20" i="39"/>
  <c r="X23" i="39"/>
  <c r="X26" i="39"/>
  <c r="F15" i="40"/>
  <c r="P15" i="40"/>
  <c r="Z15" i="40"/>
  <c r="F18" i="40"/>
  <c r="P18" i="40"/>
  <c r="Z18" i="40"/>
  <c r="F20" i="40"/>
  <c r="P20" i="40"/>
  <c r="Z20" i="40"/>
  <c r="F21" i="40"/>
  <c r="P21" i="40"/>
  <c r="F23" i="40"/>
  <c r="P23" i="40"/>
  <c r="Z23" i="40"/>
  <c r="F26" i="40"/>
  <c r="P26" i="40"/>
  <c r="Z26" i="40"/>
  <c r="P28" i="40"/>
  <c r="X16" i="39"/>
  <c r="F15" i="39"/>
  <c r="P15" i="39"/>
  <c r="Z15" i="39"/>
  <c r="F18" i="39"/>
  <c r="F20" i="39"/>
  <c r="F21" i="39"/>
  <c r="F23" i="39"/>
  <c r="F26" i="39"/>
  <c r="P20" i="39"/>
  <c r="P21" i="39"/>
  <c r="P23" i="39"/>
  <c r="P26" i="39"/>
  <c r="P28" i="39"/>
  <c r="Z18" i="39"/>
  <c r="Z23" i="39"/>
  <c r="D15" i="40"/>
  <c r="N15" i="40"/>
  <c r="X15" i="40"/>
  <c r="D18" i="40"/>
  <c r="N18" i="40"/>
  <c r="X18" i="40"/>
  <c r="D20" i="40"/>
  <c r="N20" i="40"/>
  <c r="X20" i="40"/>
  <c r="D21" i="40"/>
  <c r="N21" i="40"/>
  <c r="D23" i="40"/>
  <c r="N23" i="40"/>
  <c r="X23" i="40"/>
  <c r="D26" i="40"/>
  <c r="N26" i="40"/>
  <c r="F16" i="39"/>
  <c r="P16" i="39"/>
  <c r="D16" i="39"/>
  <c r="N16" i="39"/>
  <c r="F11" i="39"/>
  <c r="P11" i="39"/>
  <c r="Z11" i="39"/>
  <c r="D11" i="39"/>
  <c r="N11" i="39"/>
  <c r="X11" i="39"/>
  <c r="P18" i="39"/>
  <c r="N18" i="39"/>
  <c r="S8" i="38"/>
  <c r="Q8" i="38"/>
  <c r="N8" i="38"/>
  <c r="N28" i="38" s="1"/>
  <c r="X26" i="38" l="1"/>
  <c r="Z16" i="38"/>
  <c r="X16" i="38"/>
  <c r="F11" i="38"/>
  <c r="P11" i="38"/>
  <c r="Z11" i="38"/>
  <c r="F16" i="38"/>
  <c r="P16" i="38"/>
  <c r="D11" i="38"/>
  <c r="N11" i="38"/>
  <c r="X11" i="38"/>
  <c r="D16" i="38"/>
  <c r="N16" i="38"/>
  <c r="F15" i="38"/>
  <c r="P15" i="38"/>
  <c r="Z15" i="38"/>
  <c r="F18" i="38"/>
  <c r="P18" i="38"/>
  <c r="Z18" i="38"/>
  <c r="F20" i="38"/>
  <c r="P20" i="38"/>
  <c r="Z20" i="38"/>
  <c r="F21" i="38"/>
  <c r="P21" i="38"/>
  <c r="F23" i="38"/>
  <c r="P23" i="38"/>
  <c r="Z23" i="38"/>
  <c r="F26" i="38"/>
  <c r="P26" i="38"/>
  <c r="Z26" i="38"/>
  <c r="P28" i="38"/>
  <c r="D15" i="38"/>
  <c r="N15" i="38"/>
  <c r="X15" i="38"/>
  <c r="D18" i="38"/>
  <c r="N18" i="38"/>
  <c r="X18" i="38"/>
  <c r="D20" i="38"/>
  <c r="N20" i="38"/>
  <c r="X20" i="38"/>
  <c r="D21" i="38"/>
  <c r="N21" i="38"/>
  <c r="D23" i="38"/>
  <c r="N23" i="38"/>
  <c r="X23" i="38"/>
  <c r="D26" i="38"/>
  <c r="N26" i="38"/>
  <c r="S8" i="37" l="1"/>
  <c r="Q8" i="37"/>
  <c r="N8" i="37"/>
  <c r="Z16" i="37" l="1"/>
  <c r="X16" i="37"/>
  <c r="N28" i="37"/>
  <c r="N21" i="37"/>
  <c r="D21" i="37"/>
  <c r="N20" i="37"/>
  <c r="X20" i="37"/>
  <c r="D20" i="37"/>
  <c r="P28" i="37"/>
  <c r="P21" i="37"/>
  <c r="F21" i="37"/>
  <c r="P20" i="37"/>
  <c r="Z20" i="37"/>
  <c r="F20" i="37"/>
  <c r="X26" i="37"/>
  <c r="N26" i="37"/>
  <c r="D26" i="37"/>
  <c r="X23" i="37"/>
  <c r="N23" i="37"/>
  <c r="D23" i="37"/>
  <c r="X18" i="37"/>
  <c r="N18" i="37"/>
  <c r="N16" i="37"/>
  <c r="X15" i="37"/>
  <c r="D15" i="37"/>
  <c r="D18" i="37"/>
  <c r="Z26" i="37"/>
  <c r="P26" i="37"/>
  <c r="F26" i="37"/>
  <c r="Z23" i="37"/>
  <c r="P23" i="37"/>
  <c r="F23" i="37"/>
  <c r="Z18" i="37"/>
  <c r="P18" i="37"/>
  <c r="P16" i="37"/>
  <c r="Z15" i="37"/>
  <c r="F15" i="37"/>
  <c r="F18" i="37"/>
  <c r="D16" i="37"/>
  <c r="F16" i="37"/>
  <c r="X11" i="37"/>
  <c r="N11" i="37"/>
  <c r="D11" i="37"/>
  <c r="Z11" i="37"/>
  <c r="P11" i="37"/>
  <c r="F11" i="37"/>
  <c r="N15" i="37"/>
  <c r="P15" i="37"/>
  <c r="S8" i="36"/>
  <c r="X13" i="36" s="1"/>
  <c r="Q8" i="36"/>
  <c r="N13" i="36" s="1"/>
  <c r="N8" i="36"/>
  <c r="X34" i="36" s="1"/>
  <c r="S8" i="35"/>
  <c r="X20" i="35" s="1"/>
  <c r="Q8" i="35"/>
  <c r="N40" i="35" s="1"/>
  <c r="N8" i="35"/>
  <c r="D42" i="35" s="1"/>
  <c r="S8" i="34"/>
  <c r="X20" i="34" s="1"/>
  <c r="Q8" i="34"/>
  <c r="N40" i="34" s="1"/>
  <c r="N8" i="34"/>
  <c r="D42" i="34" s="1"/>
  <c r="D16" i="35" l="1"/>
  <c r="D32" i="35"/>
  <c r="N14" i="35"/>
  <c r="P14" i="35"/>
  <c r="N24" i="35"/>
  <c r="P24" i="35"/>
  <c r="X16" i="35"/>
  <c r="F11" i="36"/>
  <c r="P11" i="36"/>
  <c r="Z11" i="36"/>
  <c r="F12" i="36"/>
  <c r="P12" i="36"/>
  <c r="Z12" i="36"/>
  <c r="F13" i="36"/>
  <c r="P13" i="36"/>
  <c r="Z13" i="36"/>
  <c r="Z32" i="36"/>
  <c r="Z33" i="36"/>
  <c r="Z34" i="36"/>
  <c r="F16" i="35"/>
  <c r="F32" i="35"/>
  <c r="N15" i="35"/>
  <c r="P15" i="35"/>
  <c r="N25" i="35"/>
  <c r="P25" i="35"/>
  <c r="Z16" i="35"/>
  <c r="D11" i="36"/>
  <c r="N11" i="36"/>
  <c r="X11" i="36"/>
  <c r="D12" i="36"/>
  <c r="N12" i="36"/>
  <c r="X12" i="36"/>
  <c r="D13" i="36"/>
  <c r="X32" i="36"/>
  <c r="X33" i="36"/>
  <c r="N15" i="34"/>
  <c r="N23" i="34"/>
  <c r="N25" i="34"/>
  <c r="P24" i="34"/>
  <c r="D16" i="34"/>
  <c r="F32" i="34"/>
  <c r="F11" i="35"/>
  <c r="P11" i="35"/>
  <c r="Z11" i="35"/>
  <c r="F12" i="35"/>
  <c r="P12" i="35"/>
  <c r="Z12" i="35"/>
  <c r="P13" i="35"/>
  <c r="F20" i="35"/>
  <c r="Z20" i="35"/>
  <c r="P21" i="35"/>
  <c r="P22" i="35"/>
  <c r="P23" i="35"/>
  <c r="F24" i="35"/>
  <c r="Z24" i="35"/>
  <c r="F26" i="35"/>
  <c r="P26" i="35"/>
  <c r="Z26" i="35"/>
  <c r="F27" i="35"/>
  <c r="F28" i="35"/>
  <c r="Z28" i="35"/>
  <c r="P31" i="35"/>
  <c r="Z31" i="35"/>
  <c r="P33" i="35"/>
  <c r="Z33" i="35"/>
  <c r="P35" i="35"/>
  <c r="P36" i="35"/>
  <c r="Z36" i="35"/>
  <c r="P38" i="35"/>
  <c r="F40" i="35"/>
  <c r="P40" i="35"/>
  <c r="Z40" i="35"/>
  <c r="F42" i="35"/>
  <c r="N13" i="34"/>
  <c r="P15" i="34"/>
  <c r="N24" i="34"/>
  <c r="P23" i="34"/>
  <c r="P25" i="34"/>
  <c r="F16" i="34"/>
  <c r="D32" i="34"/>
  <c r="D11" i="35"/>
  <c r="N11" i="35"/>
  <c r="X11" i="35"/>
  <c r="D12" i="35"/>
  <c r="N12" i="35"/>
  <c r="X12" i="35"/>
  <c r="N13" i="35"/>
  <c r="D20" i="35"/>
  <c r="N21" i="35"/>
  <c r="N22" i="35"/>
  <c r="N23" i="35"/>
  <c r="D24" i="35"/>
  <c r="X24" i="35"/>
  <c r="D26" i="35"/>
  <c r="N26" i="35"/>
  <c r="X26" i="35"/>
  <c r="D27" i="35"/>
  <c r="D28" i="35"/>
  <c r="X28" i="35"/>
  <c r="N31" i="35"/>
  <c r="X31" i="35"/>
  <c r="N33" i="35"/>
  <c r="X33" i="35"/>
  <c r="N35" i="35"/>
  <c r="N36" i="35"/>
  <c r="X36" i="35"/>
  <c r="N38" i="35"/>
  <c r="D40" i="35"/>
  <c r="X40" i="35"/>
  <c r="F11" i="34"/>
  <c r="P11" i="34"/>
  <c r="Z11" i="34"/>
  <c r="F12" i="34"/>
  <c r="P12" i="34"/>
  <c r="Z12" i="34"/>
  <c r="P13" i="34"/>
  <c r="P14" i="34"/>
  <c r="Z16" i="34"/>
  <c r="F20" i="34"/>
  <c r="Z20" i="34"/>
  <c r="P21" i="34"/>
  <c r="P22" i="34"/>
  <c r="F24" i="34"/>
  <c r="Z24" i="34"/>
  <c r="F26" i="34"/>
  <c r="P26" i="34"/>
  <c r="Z26" i="34"/>
  <c r="F27" i="34"/>
  <c r="F28" i="34"/>
  <c r="Z28" i="34"/>
  <c r="P31" i="34"/>
  <c r="Z31" i="34"/>
  <c r="P33" i="34"/>
  <c r="Z33" i="34"/>
  <c r="P35" i="34"/>
  <c r="P36" i="34"/>
  <c r="Z36" i="34"/>
  <c r="P38" i="34"/>
  <c r="F40" i="34"/>
  <c r="P40" i="34"/>
  <c r="Z40" i="34"/>
  <c r="F42" i="34"/>
  <c r="D11" i="34"/>
  <c r="N11" i="34"/>
  <c r="X11" i="34"/>
  <c r="D12" i="34"/>
  <c r="N12" i="34"/>
  <c r="X12" i="34"/>
  <c r="N14" i="34"/>
  <c r="X16" i="34"/>
  <c r="D20" i="34"/>
  <c r="N21" i="34"/>
  <c r="N22" i="34"/>
  <c r="D24" i="34"/>
  <c r="X24" i="34"/>
  <c r="D26" i="34"/>
  <c r="N26" i="34"/>
  <c r="X26" i="34"/>
  <c r="D27" i="34"/>
  <c r="D28" i="34"/>
  <c r="X28" i="34"/>
  <c r="N31" i="34"/>
  <c r="X31" i="34"/>
  <c r="N33" i="34"/>
  <c r="X33" i="34"/>
  <c r="N35" i="34"/>
  <c r="N36" i="34"/>
  <c r="X36" i="34"/>
  <c r="N38" i="34"/>
  <c r="D40" i="34"/>
  <c r="X40" i="34"/>
  <c r="S8" i="32" l="1"/>
  <c r="Q8" i="32"/>
  <c r="N8" i="32"/>
  <c r="P13" i="32" l="1"/>
  <c r="N14" i="32"/>
  <c r="P14" i="32"/>
  <c r="N24" i="32"/>
  <c r="P24" i="32"/>
  <c r="Z20" i="32"/>
  <c r="Z16" i="32"/>
  <c r="Z12" i="32"/>
  <c r="X12" i="32"/>
  <c r="X20" i="32"/>
  <c r="X16" i="32"/>
  <c r="Z11" i="32"/>
  <c r="X11" i="32"/>
  <c r="P11" i="32"/>
  <c r="P12" i="32"/>
  <c r="N22" i="32"/>
  <c r="P22" i="32"/>
  <c r="F20" i="32"/>
  <c r="Z40" i="32"/>
  <c r="Z31" i="32"/>
  <c r="Z28" i="32"/>
  <c r="P31" i="32"/>
  <c r="P36" i="32"/>
  <c r="D20" i="32"/>
  <c r="X40" i="32"/>
  <c r="X31" i="32"/>
  <c r="X28" i="32"/>
  <c r="N31" i="32"/>
  <c r="N36" i="32"/>
  <c r="Z36" i="32"/>
  <c r="Z33" i="32"/>
  <c r="Z26" i="32"/>
  <c r="Z24" i="32"/>
  <c r="X36" i="32"/>
  <c r="X33" i="32"/>
  <c r="X26" i="32"/>
  <c r="X24" i="32"/>
  <c r="P40" i="32"/>
  <c r="P38" i="32"/>
  <c r="P35" i="32"/>
  <c r="P33" i="32"/>
  <c r="P26" i="32"/>
  <c r="N40" i="32"/>
  <c r="N38" i="32"/>
  <c r="N35" i="32"/>
  <c r="N33" i="32"/>
  <c r="N26" i="32"/>
  <c r="N11" i="32"/>
  <c r="N12" i="32"/>
  <c r="N13" i="32"/>
  <c r="N21" i="32"/>
  <c r="N23" i="32"/>
  <c r="P21" i="32"/>
  <c r="P23" i="32"/>
  <c r="D42" i="32"/>
  <c r="D40" i="32"/>
  <c r="D16" i="32"/>
  <c r="D12" i="32"/>
  <c r="D11" i="32"/>
  <c r="F42" i="32"/>
  <c r="F40" i="32"/>
  <c r="F16" i="32"/>
  <c r="F12" i="32"/>
  <c r="F11" i="32"/>
  <c r="D32" i="32"/>
  <c r="D28" i="32"/>
  <c r="D27" i="32"/>
  <c r="D26" i="32"/>
  <c r="D24" i="32"/>
  <c r="F32" i="32"/>
  <c r="F28" i="32"/>
  <c r="F27" i="32"/>
  <c r="F26" i="32"/>
  <c r="F24" i="32"/>
  <c r="S8" i="31"/>
  <c r="Q8" i="31"/>
  <c r="N8" i="31"/>
  <c r="S8" i="30"/>
  <c r="Q8" i="30"/>
  <c r="N8" i="30"/>
  <c r="S8" i="29"/>
  <c r="Q8" i="29"/>
  <c r="N8" i="29"/>
  <c r="S8" i="28"/>
  <c r="Q8" i="28"/>
  <c r="N8" i="28"/>
  <c r="S8" i="23"/>
  <c r="S8" i="13"/>
  <c r="S8" i="22"/>
  <c r="N8" i="23"/>
  <c r="N8" i="13"/>
  <c r="Q8" i="23"/>
  <c r="Q8" i="13"/>
  <c r="Q8" i="22"/>
  <c r="N8" i="22"/>
  <c r="S8" i="11"/>
  <c r="Q8" i="11"/>
  <c r="N8" i="11"/>
  <c r="P16" i="29" l="1"/>
  <c r="N16" i="29"/>
  <c r="P16" i="28"/>
  <c r="N16" i="28"/>
  <c r="P16" i="30"/>
  <c r="N16" i="30"/>
  <c r="X34" i="31"/>
  <c r="X33" i="31"/>
  <c r="X32" i="31"/>
  <c r="D13" i="31"/>
  <c r="D12" i="31"/>
  <c r="D11" i="31"/>
  <c r="Z34" i="31"/>
  <c r="Z33" i="31"/>
  <c r="Z32" i="31"/>
  <c r="F13" i="31"/>
  <c r="F12" i="31"/>
  <c r="F11" i="31"/>
  <c r="X13" i="31"/>
  <c r="X12" i="31"/>
  <c r="X11" i="31"/>
  <c r="Z13" i="31"/>
  <c r="Z12" i="31"/>
  <c r="Z11" i="31"/>
  <c r="N13" i="31"/>
  <c r="N12" i="31"/>
  <c r="N11" i="31"/>
  <c r="P13" i="31"/>
  <c r="P12" i="31"/>
  <c r="P11" i="31"/>
  <c r="X30" i="30"/>
  <c r="D30" i="30"/>
  <c r="N28" i="30"/>
  <c r="X26" i="30"/>
  <c r="D26" i="30"/>
  <c r="N23" i="30"/>
  <c r="N21" i="30"/>
  <c r="N20" i="30"/>
  <c r="X18" i="30"/>
  <c r="D18" i="30"/>
  <c r="X16" i="30"/>
  <c r="D16" i="30"/>
  <c r="N13" i="30"/>
  <c r="N12" i="30"/>
  <c r="N11" i="30"/>
  <c r="Z30" i="30"/>
  <c r="F30" i="30"/>
  <c r="P28" i="30"/>
  <c r="Z26" i="30"/>
  <c r="F26" i="30"/>
  <c r="P23" i="30"/>
  <c r="P21" i="30"/>
  <c r="P20" i="30"/>
  <c r="Z18" i="30"/>
  <c r="F18" i="30"/>
  <c r="Z16" i="30"/>
  <c r="F16" i="30"/>
  <c r="P13" i="30"/>
  <c r="P12" i="30"/>
  <c r="P11" i="30"/>
  <c r="X34" i="30"/>
  <c r="X33" i="30"/>
  <c r="X32" i="30"/>
  <c r="X23" i="30"/>
  <c r="D23" i="30"/>
  <c r="X21" i="30"/>
  <c r="D21" i="30"/>
  <c r="D13" i="30"/>
  <c r="D12" i="30"/>
  <c r="D11" i="30"/>
  <c r="Z34" i="30"/>
  <c r="Z33" i="30"/>
  <c r="Z32" i="30"/>
  <c r="Z23" i="30"/>
  <c r="F23" i="30"/>
  <c r="Z21" i="30"/>
  <c r="F21" i="30"/>
  <c r="F13" i="30"/>
  <c r="F12" i="30"/>
  <c r="F11" i="30"/>
  <c r="X13" i="30"/>
  <c r="X12" i="30"/>
  <c r="X11" i="30"/>
  <c r="Z13" i="30"/>
  <c r="Z12" i="30"/>
  <c r="Z11" i="30"/>
  <c r="X34" i="29"/>
  <c r="X33" i="29"/>
  <c r="X32" i="29"/>
  <c r="X23" i="29"/>
  <c r="D23" i="29"/>
  <c r="X21" i="29"/>
  <c r="D21" i="29"/>
  <c r="D13" i="29"/>
  <c r="D12" i="29"/>
  <c r="D11" i="29"/>
  <c r="Z34" i="29"/>
  <c r="Z33" i="29"/>
  <c r="Z32" i="29"/>
  <c r="Z23" i="29"/>
  <c r="F23" i="29"/>
  <c r="Z21" i="29"/>
  <c r="F21" i="29"/>
  <c r="F13" i="29"/>
  <c r="F12" i="29"/>
  <c r="F11" i="29"/>
  <c r="X13" i="29"/>
  <c r="X12" i="29"/>
  <c r="X11" i="29"/>
  <c r="Z13" i="29"/>
  <c r="Z12" i="29"/>
  <c r="Z11" i="29"/>
  <c r="X30" i="29"/>
  <c r="D30" i="29"/>
  <c r="N28" i="29"/>
  <c r="X26" i="29"/>
  <c r="D26" i="29"/>
  <c r="N23" i="29"/>
  <c r="N21" i="29"/>
  <c r="N20" i="29"/>
  <c r="X18" i="29"/>
  <c r="D18" i="29"/>
  <c r="X16" i="29"/>
  <c r="D16" i="29"/>
  <c r="N13" i="29"/>
  <c r="N12" i="29"/>
  <c r="N11" i="29"/>
  <c r="Z30" i="29"/>
  <c r="F30" i="29"/>
  <c r="P28" i="29"/>
  <c r="Z26" i="29"/>
  <c r="F26" i="29"/>
  <c r="P23" i="29"/>
  <c r="P21" i="29"/>
  <c r="P20" i="29"/>
  <c r="Z18" i="29"/>
  <c r="F18" i="29"/>
  <c r="Z16" i="29"/>
  <c r="F16" i="29"/>
  <c r="P13" i="29"/>
  <c r="P12" i="29"/>
  <c r="P11" i="29"/>
  <c r="X30" i="28"/>
  <c r="D30" i="28"/>
  <c r="N28" i="28"/>
  <c r="X26" i="28"/>
  <c r="D26" i="28"/>
  <c r="N23" i="28"/>
  <c r="N21" i="28"/>
  <c r="N20" i="28"/>
  <c r="X18" i="28"/>
  <c r="D18" i="28"/>
  <c r="X16" i="28"/>
  <c r="D16" i="28"/>
  <c r="N13" i="28"/>
  <c r="N12" i="28"/>
  <c r="N11" i="28"/>
  <c r="Z30" i="28"/>
  <c r="F30" i="28"/>
  <c r="P28" i="28"/>
  <c r="Z26" i="28"/>
  <c r="F26" i="28"/>
  <c r="P23" i="28"/>
  <c r="P21" i="28"/>
  <c r="P20" i="28"/>
  <c r="Z18" i="28"/>
  <c r="F18" i="28"/>
  <c r="Z16" i="28"/>
  <c r="F16" i="28"/>
  <c r="P13" i="28"/>
  <c r="P12" i="28"/>
  <c r="P11" i="28"/>
  <c r="X34" i="28"/>
  <c r="X33" i="28"/>
  <c r="X32" i="28"/>
  <c r="X23" i="28"/>
  <c r="D23" i="28"/>
  <c r="X21" i="28"/>
  <c r="D21" i="28"/>
  <c r="D13" i="28"/>
  <c r="D12" i="28"/>
  <c r="D11" i="28"/>
  <c r="Z34" i="28"/>
  <c r="Z33" i="28"/>
  <c r="Z32" i="28"/>
  <c r="Z23" i="28"/>
  <c r="F23" i="28"/>
  <c r="Z21" i="28"/>
  <c r="F21" i="28"/>
  <c r="F13" i="28"/>
  <c r="F12" i="28"/>
  <c r="F11" i="28"/>
  <c r="X13" i="28"/>
  <c r="X12" i="28"/>
  <c r="X11" i="28"/>
  <c r="Z13" i="28"/>
  <c r="Z12" i="28"/>
  <c r="Z11" i="28"/>
  <c r="Z39" i="23"/>
  <c r="X39" i="23"/>
  <c r="Z38" i="23"/>
  <c r="X38" i="23"/>
  <c r="P38" i="23"/>
  <c r="N38" i="23"/>
  <c r="F38" i="23"/>
  <c r="D38" i="23"/>
  <c r="Z37" i="23"/>
  <c r="X37" i="23"/>
  <c r="F37" i="23"/>
  <c r="D37" i="23"/>
  <c r="P36" i="23"/>
  <c r="N36" i="23"/>
  <c r="F35" i="23"/>
  <c r="D35" i="23"/>
  <c r="Z33" i="23"/>
  <c r="X33" i="23"/>
  <c r="P33" i="23"/>
  <c r="N33" i="23"/>
  <c r="F33" i="23"/>
  <c r="D33" i="23"/>
  <c r="Z32" i="23"/>
  <c r="X32" i="23"/>
  <c r="P32" i="23"/>
  <c r="N32" i="23"/>
  <c r="F32" i="23"/>
  <c r="D32" i="23"/>
  <c r="Z31" i="23"/>
  <c r="X31" i="23"/>
  <c r="P31" i="23"/>
  <c r="N31" i="23"/>
  <c r="F31" i="23"/>
  <c r="D31" i="23"/>
  <c r="F30" i="23"/>
  <c r="D30" i="23"/>
  <c r="Z29" i="23"/>
  <c r="X29" i="23"/>
  <c r="P29" i="23"/>
  <c r="N29" i="23"/>
  <c r="F29" i="23"/>
  <c r="D29" i="23"/>
  <c r="Z27" i="23"/>
  <c r="X27" i="23"/>
  <c r="Z25" i="23"/>
  <c r="X25" i="23"/>
  <c r="P25" i="23"/>
  <c r="N25" i="23"/>
  <c r="F23" i="23"/>
  <c r="D23" i="23"/>
  <c r="Z21" i="23"/>
  <c r="X21" i="23"/>
  <c r="F21" i="23"/>
  <c r="D21" i="23"/>
  <c r="Z20" i="23"/>
  <c r="X20" i="23"/>
  <c r="P20" i="23"/>
  <c r="N20" i="23"/>
  <c r="P19" i="23"/>
  <c r="N19" i="23"/>
  <c r="P18" i="23"/>
  <c r="N18" i="23"/>
  <c r="F18" i="23"/>
  <c r="D18" i="23"/>
  <c r="Z17" i="23"/>
  <c r="X17" i="23"/>
  <c r="P17" i="23"/>
  <c r="N17" i="23"/>
  <c r="P15" i="23"/>
  <c r="N15" i="23"/>
  <c r="F15" i="23"/>
  <c r="D15" i="23"/>
  <c r="P14" i="23"/>
  <c r="N14" i="23"/>
  <c r="Z13" i="23"/>
  <c r="X13" i="23"/>
  <c r="Z12" i="23"/>
  <c r="X12" i="23"/>
  <c r="P12" i="23"/>
  <c r="N12" i="23"/>
  <c r="F12" i="23"/>
  <c r="D12" i="23"/>
  <c r="Z11" i="23"/>
  <c r="X11" i="23"/>
  <c r="P11" i="23"/>
  <c r="N11" i="23"/>
  <c r="F11" i="23"/>
  <c r="D11" i="23"/>
  <c r="Z33" i="22"/>
  <c r="X33" i="22"/>
  <c r="P33" i="22"/>
  <c r="N33" i="22"/>
  <c r="F33" i="22"/>
  <c r="D33" i="22"/>
  <c r="Z32" i="22"/>
  <c r="X32" i="22"/>
  <c r="P32" i="22"/>
  <c r="N32" i="22"/>
  <c r="Z31" i="22"/>
  <c r="X31" i="22"/>
  <c r="P31" i="22"/>
  <c r="N31" i="22"/>
  <c r="F31" i="22"/>
  <c r="D31" i="22"/>
  <c r="Z27" i="22"/>
  <c r="X27" i="22"/>
  <c r="P27" i="22"/>
  <c r="N27" i="22"/>
  <c r="F27" i="22"/>
  <c r="D27" i="22"/>
  <c r="P26" i="22"/>
  <c r="N26" i="22"/>
  <c r="Z22" i="22"/>
  <c r="X22" i="22"/>
  <c r="P22" i="22"/>
  <c r="N22" i="22"/>
  <c r="F22" i="22"/>
  <c r="D22" i="22"/>
  <c r="Z21" i="22"/>
  <c r="X21" i="22"/>
  <c r="Z18" i="22"/>
  <c r="X18" i="22"/>
  <c r="P18" i="22"/>
  <c r="N18" i="22"/>
  <c r="F18" i="22"/>
  <c r="D18" i="22"/>
  <c r="Z17" i="22"/>
  <c r="X17" i="22"/>
  <c r="P17" i="22"/>
  <c r="N17" i="22"/>
  <c r="F17" i="22"/>
  <c r="D17" i="22"/>
  <c r="Z13" i="22"/>
  <c r="X13" i="22"/>
  <c r="P13" i="22"/>
  <c r="N13" i="22"/>
  <c r="F13" i="22"/>
  <c r="D13" i="22"/>
  <c r="Z12" i="22"/>
  <c r="X12" i="22"/>
  <c r="P12" i="22"/>
  <c r="N12" i="22"/>
  <c r="F12" i="22"/>
  <c r="D12" i="22"/>
  <c r="P11" i="22"/>
  <c r="N11" i="22"/>
  <c r="F11" i="22"/>
  <c r="D11" i="22"/>
  <c r="Z39" i="13" l="1"/>
  <c r="X39" i="13"/>
  <c r="Z38" i="13"/>
  <c r="X38" i="13"/>
  <c r="P38" i="13"/>
  <c r="N38" i="13"/>
  <c r="F38" i="13"/>
  <c r="D38" i="13"/>
  <c r="Z37" i="13"/>
  <c r="X37" i="13"/>
  <c r="F37" i="13"/>
  <c r="D37" i="13"/>
  <c r="P36" i="13"/>
  <c r="N36" i="13"/>
  <c r="F35" i="13"/>
  <c r="D35" i="13"/>
  <c r="Z33" i="13"/>
  <c r="X33" i="13"/>
  <c r="P33" i="13"/>
  <c r="N33" i="13"/>
  <c r="F33" i="13"/>
  <c r="D33" i="13"/>
  <c r="Z32" i="13"/>
  <c r="X32" i="13"/>
  <c r="P32" i="13"/>
  <c r="N32" i="13"/>
  <c r="F32" i="13"/>
  <c r="D32" i="13"/>
  <c r="Z31" i="13"/>
  <c r="X31" i="13"/>
  <c r="P31" i="13"/>
  <c r="N31" i="13"/>
  <c r="F31" i="13"/>
  <c r="D31" i="13"/>
  <c r="F30" i="13"/>
  <c r="D30" i="13"/>
  <c r="Z29" i="13"/>
  <c r="X29" i="13"/>
  <c r="P29" i="13"/>
  <c r="N29" i="13"/>
  <c r="F29" i="13"/>
  <c r="D29" i="13"/>
  <c r="Z27" i="13"/>
  <c r="X27" i="13"/>
  <c r="Z25" i="13"/>
  <c r="X25" i="13"/>
  <c r="P25" i="13"/>
  <c r="N25" i="13"/>
  <c r="F23" i="13"/>
  <c r="D23" i="13"/>
  <c r="Z21" i="13"/>
  <c r="X21" i="13"/>
  <c r="F21" i="13"/>
  <c r="D21" i="13"/>
  <c r="Z20" i="13"/>
  <c r="X20" i="13"/>
  <c r="P20" i="13"/>
  <c r="N20" i="13"/>
  <c r="P19" i="13"/>
  <c r="N19" i="13"/>
  <c r="P18" i="13"/>
  <c r="N18" i="13"/>
  <c r="F18" i="13"/>
  <c r="D18" i="13"/>
  <c r="Z17" i="13"/>
  <c r="X17" i="13"/>
  <c r="P17" i="13"/>
  <c r="N17" i="13"/>
  <c r="P15" i="13"/>
  <c r="N15" i="13"/>
  <c r="F15" i="13"/>
  <c r="D15" i="13"/>
  <c r="P14" i="13"/>
  <c r="N14" i="13"/>
  <c r="Z13" i="13"/>
  <c r="X13" i="13"/>
  <c r="Z12" i="13"/>
  <c r="X12" i="13"/>
  <c r="P12" i="13"/>
  <c r="N12" i="13"/>
  <c r="F12" i="13"/>
  <c r="D12" i="13"/>
  <c r="Z11" i="13"/>
  <c r="X11" i="13"/>
  <c r="P11" i="13"/>
  <c r="N11" i="13"/>
  <c r="F11" i="13"/>
  <c r="D11" i="13"/>
  <c r="Z33" i="11"/>
  <c r="X33" i="11"/>
  <c r="P33" i="11"/>
  <c r="N33" i="11"/>
  <c r="F33" i="11"/>
  <c r="D33" i="11"/>
  <c r="Z32" i="11"/>
  <c r="X32" i="11"/>
  <c r="P32" i="11"/>
  <c r="N32" i="11"/>
  <c r="Z31" i="11"/>
  <c r="X31" i="11"/>
  <c r="P31" i="11"/>
  <c r="N31" i="11"/>
  <c r="F31" i="11"/>
  <c r="D31" i="11"/>
  <c r="Z27" i="11"/>
  <c r="X27" i="11"/>
  <c r="P27" i="11"/>
  <c r="N27" i="11"/>
  <c r="F27" i="11"/>
  <c r="D27" i="11"/>
  <c r="P26" i="11"/>
  <c r="N26" i="11"/>
  <c r="Z22" i="11"/>
  <c r="X22" i="11"/>
  <c r="P22" i="11"/>
  <c r="N22" i="11"/>
  <c r="F22" i="11"/>
  <c r="D22" i="11"/>
  <c r="Z21" i="11"/>
  <c r="X21" i="11"/>
  <c r="Z18" i="11"/>
  <c r="X18" i="11"/>
  <c r="P18" i="11"/>
  <c r="N18" i="11"/>
  <c r="F18" i="11"/>
  <c r="D18" i="11"/>
  <c r="Z17" i="11"/>
  <c r="X17" i="11"/>
  <c r="P17" i="11"/>
  <c r="N17" i="11"/>
  <c r="F17" i="11"/>
  <c r="D17" i="11"/>
  <c r="Z13" i="11"/>
  <c r="X13" i="11"/>
  <c r="P13" i="11"/>
  <c r="N13" i="11"/>
  <c r="F13" i="11"/>
  <c r="D13" i="11"/>
  <c r="Z12" i="11"/>
  <c r="X12" i="11"/>
  <c r="P12" i="11"/>
  <c r="N12" i="11"/>
  <c r="F12" i="11"/>
  <c r="D12" i="11"/>
  <c r="P11" i="11"/>
  <c r="N11" i="11"/>
  <c r="F11" i="11"/>
  <c r="D11" i="11"/>
</calcChain>
</file>

<file path=xl/sharedStrings.xml><?xml version="1.0" encoding="utf-8"?>
<sst xmlns="http://schemas.openxmlformats.org/spreadsheetml/2006/main" count="5296" uniqueCount="343">
  <si>
    <t>vbbnxb</t>
  </si>
  <si>
    <t>Reps</t>
  </si>
  <si>
    <t>Sets</t>
  </si>
  <si>
    <t>Load</t>
  </si>
  <si>
    <t>Notes</t>
  </si>
  <si>
    <t>SQT</t>
  </si>
  <si>
    <t>BCH</t>
  </si>
  <si>
    <t>DL</t>
  </si>
  <si>
    <t>Back Squat</t>
  </si>
  <si>
    <t>Dynamic Lat Pull</t>
  </si>
  <si>
    <t>DB Incline Fly</t>
  </si>
  <si>
    <t>Bike Sprint OR</t>
  </si>
  <si>
    <t>Bodyweight Squat</t>
  </si>
  <si>
    <t>T-10</t>
  </si>
  <si>
    <t>PB Leg Curl</t>
  </si>
  <si>
    <t>Bench Press</t>
  </si>
  <si>
    <t>DB Curl to Press</t>
  </si>
  <si>
    <t>Sup-Pro Tri Ext</t>
  </si>
  <si>
    <t>MB Twist</t>
  </si>
  <si>
    <t>OH Lateral Raise</t>
  </si>
  <si>
    <t>Gopher U-Abs</t>
  </si>
  <si>
    <t>DB Twisting Row</t>
  </si>
  <si>
    <t>Close Grip Push-Up</t>
  </si>
  <si>
    <t>Straight Bar Curl</t>
  </si>
  <si>
    <t>Complete all sets at one block then move onto the next</t>
  </si>
  <si>
    <t>OR</t>
  </si>
  <si>
    <t>Complete each block one time in order and then repeat</t>
  </si>
  <si>
    <t>Complete all exercises/workout in order without rest</t>
  </si>
  <si>
    <t>No Rest</t>
  </si>
  <si>
    <t>each leg</t>
  </si>
  <si>
    <t>each side</t>
  </si>
  <si>
    <t>Step-Up</t>
  </si>
  <si>
    <t>DB Incline Press</t>
  </si>
  <si>
    <t>DB Bench Press</t>
  </si>
  <si>
    <t>Reverse Curl</t>
  </si>
  <si>
    <t>Tricep Push Down</t>
  </si>
  <si>
    <t>Full Bench Curl-Up</t>
  </si>
  <si>
    <t>Chin Grip Lat Pull Down</t>
  </si>
  <si>
    <t>DB Tricep Extension</t>
  </si>
  <si>
    <t>Alternating DB Curl</t>
  </si>
  <si>
    <t>Lat Pull Down</t>
  </si>
  <si>
    <t>DB Walking Lunge</t>
  </si>
  <si>
    <t>Arnold Press</t>
  </si>
  <si>
    <t>Rev Grip Tri Push Down</t>
  </si>
  <si>
    <t>Dynamic Warm-Up</t>
  </si>
  <si>
    <t>MB Toe Touches X 10</t>
  </si>
  <si>
    <t>MB Twist X 15 each side</t>
  </si>
  <si>
    <t>Toe Reach Squat X 10</t>
  </si>
  <si>
    <t>3-Way Ham Touch X 9/leg</t>
  </si>
  <si>
    <t>Week 1</t>
  </si>
  <si>
    <t>Warm-Up/ Pre-hab</t>
  </si>
  <si>
    <t>T-20</t>
  </si>
  <si>
    <t>Week 2</t>
  </si>
  <si>
    <t>Week 3</t>
  </si>
  <si>
    <t>Week 4</t>
  </si>
  <si>
    <t>No Weight</t>
  </si>
  <si>
    <t>Body Weight</t>
  </si>
  <si>
    <t>15-25</t>
  </si>
  <si>
    <t>25-45</t>
  </si>
  <si>
    <t>Bodyweight</t>
  </si>
  <si>
    <t>-</t>
  </si>
  <si>
    <t>DB RDL</t>
  </si>
  <si>
    <t>Perform all (6) exercises in one block in a circuit fashion</t>
  </si>
  <si>
    <t>Go all out on the exercises during the allotted time</t>
  </si>
  <si>
    <t>When one circuit is done rotate to the next circuit</t>
  </si>
  <si>
    <t>20 sec on 10 sec off for exercises in the circuit</t>
  </si>
  <si>
    <t>Allow 60 sec between circuits for rotation &amp; rest</t>
  </si>
  <si>
    <t>Perform all circuits until complete</t>
  </si>
  <si>
    <t>Day 2</t>
  </si>
  <si>
    <t>Day 3</t>
  </si>
  <si>
    <t>Day 1</t>
  </si>
  <si>
    <t>60 sec rest</t>
  </si>
  <si>
    <t>10 sec rest</t>
  </si>
  <si>
    <t>Hex Bar DL</t>
  </si>
  <si>
    <t>Inverted Row</t>
  </si>
  <si>
    <t>MB Push-Up</t>
  </si>
  <si>
    <t>Burpees</t>
  </si>
  <si>
    <t>DB Row</t>
  </si>
  <si>
    <t>Goblet Squat</t>
  </si>
  <si>
    <t>Bench Dips</t>
  </si>
  <si>
    <t>Plate Row</t>
  </si>
  <si>
    <t>V-Ups</t>
  </si>
  <si>
    <t>DB Curl to Arnold</t>
  </si>
  <si>
    <t>3 Hurdle Lateral</t>
  </si>
  <si>
    <t>Bike Sprint</t>
  </si>
  <si>
    <t>Mountain Climbers</t>
  </si>
  <si>
    <t>KB/DB Swing</t>
  </si>
  <si>
    <t>DB Lunge</t>
  </si>
  <si>
    <t>Zercher Good Morning</t>
  </si>
  <si>
    <t>DB RDL + Shrug</t>
  </si>
  <si>
    <t>Cobras</t>
  </si>
  <si>
    <t>Alt Scissor Hops</t>
  </si>
  <si>
    <t>Decline Push-Up</t>
  </si>
  <si>
    <t>Face Pulls</t>
  </si>
  <si>
    <t>Lateral Step-Up</t>
  </si>
  <si>
    <t>Hammer Curls</t>
  </si>
  <si>
    <t>Hindu Squat</t>
  </si>
  <si>
    <t>KB/DB Deadlift</t>
  </si>
  <si>
    <t>Messier Front Squat</t>
  </si>
  <si>
    <t>Metabolic Jumping</t>
  </si>
  <si>
    <t>MB Hip Rotation</t>
  </si>
  <si>
    <t>KB/DB Squat Jump Shrug</t>
  </si>
  <si>
    <t>Alt. KB/MB Woodchopper</t>
  </si>
  <si>
    <t>Frnt Delt Raise</t>
  </si>
  <si>
    <t>DB Bench Fly</t>
  </si>
  <si>
    <t>Alt DB Shoulder Press</t>
  </si>
  <si>
    <t>Alt MB Push-Up</t>
  </si>
  <si>
    <t>10-20</t>
  </si>
  <si>
    <t>30 sec on 10 sec off for exercises in the circuit</t>
  </si>
  <si>
    <t>T-30</t>
  </si>
  <si>
    <t>Program Designed by Kyle Ochsner, MS, ATC, SCCC</t>
  </si>
  <si>
    <t>Maxes</t>
  </si>
  <si>
    <t>Alt. Bench Glute Lift</t>
  </si>
  <si>
    <t>Athlete:</t>
  </si>
  <si>
    <t>Alt. Piston Squat</t>
  </si>
  <si>
    <t>Name</t>
  </si>
  <si>
    <t>Deadlift</t>
  </si>
  <si>
    <t>Lacrosse</t>
  </si>
  <si>
    <t>Attack</t>
  </si>
  <si>
    <t xml:space="preserve"> Colin Scott</t>
  </si>
  <si>
    <t xml:space="preserve"> Garret Holst</t>
  </si>
  <si>
    <t xml:space="preserve"> Mark Matthews </t>
  </si>
  <si>
    <t>Aidan Scott</t>
  </si>
  <si>
    <t>Alex Demopoulos</t>
  </si>
  <si>
    <t>Bailey Dodds</t>
  </si>
  <si>
    <t xml:space="preserve">Eric Law  </t>
  </si>
  <si>
    <t>Harrison Archer</t>
  </si>
  <si>
    <t xml:space="preserve">Michael Pirone </t>
  </si>
  <si>
    <t>Paul Danko</t>
  </si>
  <si>
    <t>Randall Adamson</t>
  </si>
  <si>
    <t>Sean Cannizzaro</t>
  </si>
  <si>
    <t xml:space="preserve">Taylor Young </t>
  </si>
  <si>
    <t>Defense</t>
  </si>
  <si>
    <t xml:space="preserve">  John Zurlo  </t>
  </si>
  <si>
    <t xml:space="preserve"> Nick Gorman  </t>
  </si>
  <si>
    <t xml:space="preserve"> Steve Marchetto</t>
  </si>
  <si>
    <t xml:space="preserve">Cal Kennedy </t>
  </si>
  <si>
    <t>Carson Cannon</t>
  </si>
  <si>
    <t>Harley Brown</t>
  </si>
  <si>
    <t xml:space="preserve">Kyle Hercher </t>
  </si>
  <si>
    <t>Liam Resch</t>
  </si>
  <si>
    <t>Matt Kramer</t>
  </si>
  <si>
    <t>Nick Eggemeyer</t>
  </si>
  <si>
    <t>Steven Wylie</t>
  </si>
  <si>
    <t>Midfield</t>
  </si>
  <si>
    <t xml:space="preserve"> Cole Nordstrom</t>
  </si>
  <si>
    <t xml:space="preserve"> Theodore MacKenzie </t>
  </si>
  <si>
    <t xml:space="preserve">Cameron Flint </t>
  </si>
  <si>
    <t>Chace Calkin</t>
  </si>
  <si>
    <t>Chase Carraro</t>
  </si>
  <si>
    <t>Connor Pagnani</t>
  </si>
  <si>
    <t xml:space="preserve">Drew Babb </t>
  </si>
  <si>
    <t>Hayden Schuette</t>
  </si>
  <si>
    <t>Henry Miketa</t>
  </si>
  <si>
    <t xml:space="preserve">Jeremy Noble </t>
  </si>
  <si>
    <t>Mike Riis</t>
  </si>
  <si>
    <t xml:space="preserve">Nick Perfido  </t>
  </si>
  <si>
    <t xml:space="preserve">Peer Fish </t>
  </si>
  <si>
    <t xml:space="preserve">Sander Aplet  </t>
  </si>
  <si>
    <t xml:space="preserve">Sean Snodgrass  </t>
  </si>
  <si>
    <t xml:space="preserve">Terry Ellis </t>
  </si>
  <si>
    <t>Tyler Ekeroth</t>
  </si>
  <si>
    <t>Tyler Simmens</t>
  </si>
  <si>
    <t>Wes Berg</t>
  </si>
  <si>
    <t>Patric Rogers</t>
  </si>
  <si>
    <t>Goalie</t>
  </si>
  <si>
    <t xml:space="preserve"> Jamie Faus</t>
  </si>
  <si>
    <t xml:space="preserve"> Ryan LaPlante </t>
  </si>
  <si>
    <t>Erik Carter</t>
  </si>
  <si>
    <t xml:space="preserve">Troy Orzech </t>
  </si>
  <si>
    <t>tim</t>
  </si>
  <si>
    <t>bob</t>
  </si>
  <si>
    <t>ray</t>
  </si>
  <si>
    <t>glen</t>
  </si>
  <si>
    <t>Test</t>
  </si>
  <si>
    <t>Week 5</t>
  </si>
  <si>
    <t>Hex Deadlift</t>
  </si>
  <si>
    <t xml:space="preserve">or </t>
  </si>
  <si>
    <t>pair w/</t>
  </si>
  <si>
    <t>(see below)</t>
  </si>
  <si>
    <t>Jump Squat</t>
  </si>
  <si>
    <t>MB Pass</t>
  </si>
  <si>
    <t>8-12</t>
  </si>
  <si>
    <t>Tuck Jumps</t>
  </si>
  <si>
    <t>Front Squat</t>
  </si>
  <si>
    <t>Close Grip Bench</t>
  </si>
  <si>
    <t>SL Calf Raises</t>
  </si>
  <si>
    <t>bent knee</t>
  </si>
  <si>
    <t>Rear Deltoid</t>
  </si>
  <si>
    <t>In-Line RDL</t>
  </si>
  <si>
    <t>Prone Forearm Bridge</t>
  </si>
  <si>
    <t>T-60</t>
  </si>
  <si>
    <t>Barbell BO Row</t>
  </si>
  <si>
    <t>Manual Clams</t>
  </si>
  <si>
    <t>Manual</t>
  </si>
  <si>
    <t>Manual Leg Adduction</t>
  </si>
  <si>
    <t>Supermans</t>
  </si>
  <si>
    <t>*Hex DL Alternate</t>
  </si>
  <si>
    <t>Single Leg Squat</t>
  </si>
  <si>
    <t>Recovery</t>
  </si>
  <si>
    <t>Foam Roller</t>
  </si>
  <si>
    <t>Isometric Chest Hold</t>
  </si>
  <si>
    <t>Lying Wall Leg Shakes</t>
  </si>
  <si>
    <t>Hang Twist</t>
  </si>
  <si>
    <t>Week 6</t>
  </si>
  <si>
    <t>Week 7</t>
  </si>
  <si>
    <t>1+</t>
  </si>
  <si>
    <t>reps to</t>
  </si>
  <si>
    <t>Reps completed:</t>
  </si>
  <si>
    <t>fatigue</t>
  </si>
  <si>
    <t xml:space="preserve">Perform as many reps as possible on last set </t>
  </si>
  <si>
    <t>Record number of reps achieved in yellow box.</t>
  </si>
  <si>
    <t>Week 8</t>
  </si>
  <si>
    <t>DELOAD</t>
  </si>
  <si>
    <t>Choose</t>
  </si>
  <si>
    <t>Cuban Press Incline F8 X 8</t>
  </si>
  <si>
    <t>FWD Leg Cirlces 2X5/leg</t>
  </si>
  <si>
    <t>BKWD Leg Circles 2X5/leg</t>
  </si>
  <si>
    <t>Tea Cup X 6/leg</t>
  </si>
  <si>
    <t>Scap Push-Ups X 10</t>
  </si>
  <si>
    <t>Standing D1 X 6/leg</t>
  </si>
  <si>
    <t>Standing D2 X 6/leg</t>
  </si>
  <si>
    <t>Week 9</t>
  </si>
  <si>
    <t>Week 10</t>
  </si>
  <si>
    <t>paired w/</t>
  </si>
  <si>
    <t>Sumo Squat to Stand</t>
  </si>
  <si>
    <t>Prone Hip Flexor</t>
  </si>
  <si>
    <t>Eccentric Squat</t>
  </si>
  <si>
    <t>assisted</t>
  </si>
  <si>
    <t>Power Step Up</t>
  </si>
  <si>
    <t>Curl to Press</t>
  </si>
  <si>
    <t>Rest 2:00</t>
  </si>
  <si>
    <t>Tea Cup</t>
  </si>
  <si>
    <t>Cuban Press</t>
  </si>
  <si>
    <t>2.5 - 5</t>
  </si>
  <si>
    <t>Eccentric Bench</t>
  </si>
  <si>
    <t>10 - 20</t>
  </si>
  <si>
    <t>Clap Push-Up</t>
  </si>
  <si>
    <t>Drop Push-Up</t>
  </si>
  <si>
    <t>DB RDL + Row</t>
  </si>
  <si>
    <t>Bent Knee Calf Raise</t>
  </si>
  <si>
    <t>Bench</t>
  </si>
  <si>
    <t>BEGIN</t>
  </si>
  <si>
    <t>MIDDLE</t>
  </si>
  <si>
    <t>END</t>
  </si>
  <si>
    <t>MAXES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</si>
  <si>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</si>
  <si>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</si>
  <si>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</si>
  <si>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</si>
  <si>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</si>
  <si>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</si>
  <si>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</si>
  <si>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</si>
  <si>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</si>
  <si>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</si>
  <si>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</si>
  <si>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</si>
  <si>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</si>
  <si>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</si>
  <si>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</si>
  <si>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</si>
  <si>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Week 27</t>
  </si>
  <si>
    <t>Week 28</t>
  </si>
  <si>
    <t>Week 29</t>
  </si>
  <si>
    <t>Week 30</t>
  </si>
  <si>
    <t>Week 31</t>
  </si>
  <si>
    <t>Week 32</t>
  </si>
  <si>
    <t>Paired w/ below cell</t>
  </si>
  <si>
    <t>3-Way Ham Touch</t>
  </si>
  <si>
    <t>per leg</t>
  </si>
  <si>
    <t>Partner Neck</t>
  </si>
  <si>
    <t>OH LAT Raise + F8</t>
  </si>
  <si>
    <t>10</t>
  </si>
  <si>
    <t>U-Abs</t>
  </si>
  <si>
    <t>25</t>
  </si>
  <si>
    <t>Glute Bar Lift</t>
  </si>
  <si>
    <t>Incline DB Bench</t>
  </si>
  <si>
    <t>Ball Groin Squeeze</t>
  </si>
  <si>
    <t>Quadraped Kick Backs</t>
  </si>
  <si>
    <t>Glute Swings</t>
  </si>
  <si>
    <t>Eccentric Hex DL</t>
  </si>
  <si>
    <t>Broad Jumps</t>
  </si>
  <si>
    <t>DB Squat Jumps</t>
  </si>
  <si>
    <t>Chin Grip Lat Pull</t>
  </si>
  <si>
    <t>Arnolds</t>
  </si>
  <si>
    <t>Dips</t>
  </si>
  <si>
    <t>Tea Cup X 6/arm</t>
  </si>
  <si>
    <t>Zottman Curls</t>
  </si>
  <si>
    <t>Bent Knee</t>
  </si>
  <si>
    <t>Isometric Back Squat</t>
  </si>
  <si>
    <t>Isometric Bench</t>
  </si>
  <si>
    <t>6:0:0:0</t>
  </si>
  <si>
    <t>0:2:0:0</t>
  </si>
  <si>
    <t>3:0:0:0</t>
  </si>
  <si>
    <t>4:0:0:0</t>
  </si>
  <si>
    <t>0:3:0:0</t>
  </si>
  <si>
    <t>Lateral DB Step-Up</t>
  </si>
  <si>
    <t>Sport Back Squat</t>
  </si>
  <si>
    <t>Reactive</t>
  </si>
  <si>
    <t>0:0:0:0</t>
  </si>
  <si>
    <t>0:0:0:30</t>
  </si>
  <si>
    <t>1+1+1</t>
  </si>
  <si>
    <t>Reactive = Moving the weight as quickly as possible</t>
  </si>
  <si>
    <t>throughout the entire range of motion of the lift in an</t>
  </si>
  <si>
    <t>F = To Failure</t>
  </si>
  <si>
    <t>active pushing and pulling motion.  Be explosive.</t>
  </si>
  <si>
    <t>F</t>
  </si>
  <si>
    <t>Incline Bench</t>
  </si>
  <si>
    <t>Full Cans</t>
  </si>
  <si>
    <t>Wide Kroc Row</t>
  </si>
  <si>
    <t>DB Step-Up</t>
  </si>
  <si>
    <t>JM Press</t>
  </si>
  <si>
    <t>Bench Glute Lift</t>
  </si>
  <si>
    <t>Incline OH Sit-Up</t>
  </si>
  <si>
    <t>T-45</t>
  </si>
  <si>
    <t>Rest 1:30</t>
  </si>
  <si>
    <t>PB Single Leg Curl</t>
  </si>
  <si>
    <t>T-75</t>
  </si>
  <si>
    <t>Bulgarian DB Squat</t>
  </si>
  <si>
    <t>Nordic Ham Curls</t>
  </si>
  <si>
    <t>Assisted</t>
  </si>
  <si>
    <t>T-90</t>
  </si>
  <si>
    <t>Eccentric Sport Squat</t>
  </si>
  <si>
    <t>35</t>
  </si>
  <si>
    <t>15 yrd Sprint</t>
  </si>
  <si>
    <t>Isometric Sport Squat</t>
  </si>
  <si>
    <t>Ext Rot. Drops</t>
  </si>
  <si>
    <t>DB Squat Drp Jmp</t>
  </si>
  <si>
    <t>DB Split Drop Jumps</t>
  </si>
  <si>
    <t>Isometric Hex DL</t>
  </si>
  <si>
    <t>Contra Ecc Hip Flxr</t>
  </si>
  <si>
    <t>Contra Iso Hip Flxr</t>
  </si>
  <si>
    <t>Max Effort</t>
  </si>
  <si>
    <t>Reactive Sport Squat</t>
  </si>
  <si>
    <t>Reactive OC Bench</t>
  </si>
  <si>
    <t>Contra OC Hip Flxr</t>
  </si>
  <si>
    <t>Ext Rotation OC</t>
  </si>
  <si>
    <t>DB Row OC</t>
  </si>
  <si>
    <t>Reactive OC Hex DL</t>
  </si>
  <si>
    <t>Speed Switch Lunge</t>
  </si>
  <si>
    <t>DB Walking Lunge Switch</t>
  </si>
  <si>
    <t>Ball Groin Squeeze 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</si>
</sst>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Color48][&lt;2]0%;[Black]0"/>
  </numFmts>
  <fonts count="28" x14ac:knownFonts="1">
    <font>
      <sz val="11"/>
      <color theme="1"/>
      <name val="Calibri"/>
      <family val="2"/>
      <scheme val="minor"/>
    </font>
    <font>
      <sz val="9"/>
      <color indexed="51"/>
      <name val="Arial"/>
      <family val="2"/>
    </font>
    <font>
      <sz val="9"/>
      <name val="Arial"/>
      <family val="2"/>
    </font>
    <font>
      <sz val="9"/>
      <color indexed="38"/>
      <name val="Arial"/>
      <family val="2"/>
    </font>
    <font>
      <u/>
      <sz val="10"/>
      <color indexed="12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indexed="10"/>
      <name val="Arial"/>
      <family val="2"/>
    </font>
    <font>
      <u/>
      <sz val="9"/>
      <color indexed="12"/>
      <name val="Arial"/>
      <family val="2"/>
    </font>
    <font>
      <sz val="9"/>
      <color indexed="20"/>
      <name val="Arial"/>
      <family val="2"/>
    </font>
    <font>
      <b/>
      <sz val="9"/>
      <color indexed="18"/>
      <name val="Arial"/>
      <family val="2"/>
    </font>
    <font>
      <sz val="9"/>
      <color indexed="10"/>
      <name val="Arial"/>
      <family val="2"/>
    </font>
    <font>
      <sz val="9"/>
      <color indexed="17"/>
      <name val="Arial"/>
      <family val="2"/>
    </font>
    <font>
      <sz val="9"/>
      <color indexed="14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i/>
      <sz val="9"/>
      <name val="Arial"/>
      <family val="2"/>
    </font>
    <font>
      <b/>
      <sz val="9"/>
      <color rgb="FFFF0000"/>
      <name val="Arial"/>
      <family val="2"/>
    </font>
    <font>
      <b/>
      <sz val="11"/>
      <name val="Calibri"/>
      <family val="2"/>
      <scheme val="minor"/>
    </font>
    <font>
      <sz val="10"/>
      <color indexed="12"/>
      <name val="Arial"/>
      <family val="2"/>
    </font>
    <font>
      <b/>
      <u/>
      <sz val="10"/>
      <color theme="9" tint="-0.249977111117893"/>
      <name val="Arial"/>
      <family val="2"/>
    </font>
    <font>
      <b/>
      <sz val="10"/>
      <color theme="3" tint="-0.249977111117893"/>
      <name val="Arial"/>
      <family val="2"/>
    </font>
    <font>
      <sz val="9"/>
      <name val="Calibri"/>
      <family val="2"/>
      <scheme val="minor"/>
    </font>
    <font>
      <u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medium">
        <color indexed="38"/>
      </left>
      <right style="medium">
        <color indexed="16"/>
      </right>
      <top style="medium">
        <color indexed="38"/>
      </top>
      <bottom/>
      <diagonal/>
    </border>
    <border>
      <left style="medium">
        <color indexed="16"/>
      </left>
      <right/>
      <top style="medium">
        <color indexed="38"/>
      </top>
      <bottom style="medium">
        <color indexed="16"/>
      </bottom>
      <diagonal/>
    </border>
    <border>
      <left/>
      <right/>
      <top style="medium">
        <color indexed="38"/>
      </top>
      <bottom style="medium">
        <color indexed="16"/>
      </bottom>
      <diagonal/>
    </border>
    <border>
      <left/>
      <right style="medium">
        <color indexed="38"/>
      </right>
      <top style="medium">
        <color indexed="38"/>
      </top>
      <bottom style="medium">
        <color indexed="16"/>
      </bottom>
      <diagonal/>
    </border>
    <border>
      <left style="medium">
        <color indexed="38"/>
      </left>
      <right/>
      <top/>
      <bottom/>
      <diagonal/>
    </border>
    <border>
      <left style="medium">
        <color indexed="38"/>
      </left>
      <right style="medium">
        <color indexed="16"/>
      </right>
      <top/>
      <bottom/>
      <diagonal/>
    </border>
    <border>
      <left style="medium">
        <color indexed="16"/>
      </left>
      <right/>
      <top style="medium">
        <color indexed="16"/>
      </top>
      <bottom style="dashed">
        <color indexed="38"/>
      </bottom>
      <diagonal/>
    </border>
    <border>
      <left/>
      <right/>
      <top style="medium">
        <color indexed="16"/>
      </top>
      <bottom style="dashed">
        <color indexed="38"/>
      </bottom>
      <diagonal/>
    </border>
    <border>
      <left/>
      <right style="medium">
        <color indexed="38"/>
      </right>
      <top style="medium">
        <color indexed="16"/>
      </top>
      <bottom style="dashed">
        <color indexed="38"/>
      </bottom>
      <diagonal/>
    </border>
    <border>
      <left style="medium">
        <color indexed="16"/>
      </left>
      <right/>
      <top style="dashed">
        <color indexed="38"/>
      </top>
      <bottom style="dashed">
        <color indexed="38"/>
      </bottom>
      <diagonal/>
    </border>
    <border>
      <left/>
      <right/>
      <top style="dashed">
        <color indexed="38"/>
      </top>
      <bottom style="dashed">
        <color indexed="38"/>
      </bottom>
      <diagonal/>
    </border>
    <border>
      <left/>
      <right style="medium">
        <color indexed="38"/>
      </right>
      <top style="dashed">
        <color indexed="38"/>
      </top>
      <bottom style="dashed">
        <color indexed="38"/>
      </bottom>
      <diagonal/>
    </border>
    <border>
      <left style="medium">
        <color indexed="38"/>
      </left>
      <right style="medium">
        <color indexed="16"/>
      </right>
      <top/>
      <bottom style="medium">
        <color indexed="38"/>
      </bottom>
      <diagonal/>
    </border>
    <border>
      <left style="medium">
        <color indexed="16"/>
      </left>
      <right/>
      <top style="dashed">
        <color indexed="38"/>
      </top>
      <bottom style="medium">
        <color indexed="38"/>
      </bottom>
      <diagonal/>
    </border>
    <border>
      <left/>
      <right/>
      <top style="dashed">
        <color indexed="38"/>
      </top>
      <bottom style="medium">
        <color indexed="38"/>
      </bottom>
      <diagonal/>
    </border>
    <border>
      <left/>
      <right style="medium">
        <color indexed="38"/>
      </right>
      <top style="dashed">
        <color indexed="38"/>
      </top>
      <bottom style="medium">
        <color indexed="38"/>
      </bottom>
      <diagonal/>
    </border>
    <border>
      <left style="medium">
        <color indexed="16"/>
      </left>
      <right/>
      <top style="medium">
        <color indexed="16"/>
      </top>
      <bottom style="medium">
        <color indexed="16"/>
      </bottom>
      <diagonal/>
    </border>
    <border>
      <left/>
      <right/>
      <top style="medium">
        <color indexed="16"/>
      </top>
      <bottom style="medium">
        <color indexed="16"/>
      </bottom>
      <diagonal/>
    </border>
    <border>
      <left/>
      <right style="medium">
        <color indexed="16"/>
      </right>
      <top style="medium">
        <color indexed="16"/>
      </top>
      <bottom style="medium">
        <color indexed="16"/>
      </bottom>
      <diagonal/>
    </border>
    <border>
      <left style="medium">
        <color indexed="16"/>
      </left>
      <right/>
      <top style="medium">
        <color indexed="16"/>
      </top>
      <bottom/>
      <diagonal/>
    </border>
    <border>
      <left/>
      <right style="medium">
        <color indexed="16"/>
      </right>
      <top style="medium">
        <color indexed="16"/>
      </top>
      <bottom/>
      <diagonal/>
    </border>
    <border>
      <left style="medium">
        <color indexed="16"/>
      </left>
      <right/>
      <top/>
      <bottom style="medium">
        <color indexed="16"/>
      </bottom>
      <diagonal/>
    </border>
    <border>
      <left/>
      <right style="medium">
        <color indexed="16"/>
      </right>
      <top/>
      <bottom style="medium">
        <color indexed="16"/>
      </bottom>
      <diagonal/>
    </border>
    <border>
      <left style="medium">
        <color indexed="16"/>
      </left>
      <right/>
      <top style="medium">
        <color indexed="16"/>
      </top>
      <bottom style="hair">
        <color indexed="16"/>
      </bottom>
      <diagonal/>
    </border>
    <border>
      <left/>
      <right style="medium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indexed="16"/>
      </top>
      <bottom style="hair">
        <color indexed="16"/>
      </bottom>
      <diagonal/>
    </border>
    <border>
      <left style="medium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 style="hair">
        <color indexed="16"/>
      </right>
      <top style="medium">
        <color indexed="16"/>
      </top>
      <bottom style="hair">
        <color indexed="16"/>
      </bottom>
      <diagonal/>
    </border>
    <border>
      <left style="hair">
        <color indexed="16"/>
      </left>
      <right/>
      <top style="medium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hair">
        <color indexed="16"/>
      </right>
      <top style="hair">
        <color indexed="16"/>
      </top>
      <bottom/>
      <diagonal/>
    </border>
    <border>
      <left style="medium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16"/>
      </right>
      <top style="hair">
        <color indexed="16"/>
      </top>
      <bottom style="medium">
        <color indexed="16"/>
      </bottom>
      <diagonal/>
    </border>
    <border>
      <left/>
      <right/>
      <top style="hair">
        <color indexed="16"/>
      </top>
      <bottom style="medium">
        <color indexed="16"/>
      </bottom>
      <diagonal/>
    </border>
    <border>
      <left style="medium">
        <color indexed="16"/>
      </left>
      <right style="hair">
        <color indexed="16"/>
      </right>
      <top style="hair">
        <color indexed="16"/>
      </top>
      <bottom style="medium">
        <color indexed="16"/>
      </bottom>
      <diagonal/>
    </border>
    <border>
      <left/>
      <right style="hair">
        <color indexed="16"/>
      </right>
      <top style="hair">
        <color indexed="16"/>
      </top>
      <bottom style="medium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/>
      <diagonal/>
    </border>
    <border>
      <left/>
      <right/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/>
      <right style="medium">
        <color indexed="16"/>
      </right>
      <top/>
      <bottom style="hair">
        <color indexed="16"/>
      </bottom>
      <diagonal/>
    </border>
    <border>
      <left style="medium">
        <color indexed="16"/>
      </left>
      <right/>
      <top/>
      <bottom style="hair">
        <color indexed="16"/>
      </bottom>
      <diagonal/>
    </border>
    <border>
      <left style="hair">
        <color indexed="16"/>
      </left>
      <right style="medium">
        <color indexed="16"/>
      </right>
      <top style="hair">
        <color indexed="16"/>
      </top>
      <bottom style="medium">
        <color indexed="16"/>
      </bottom>
      <diagonal/>
    </border>
    <border>
      <left style="medium">
        <color indexed="16"/>
      </left>
      <right/>
      <top/>
      <bottom/>
      <diagonal/>
    </border>
    <border>
      <left/>
      <right style="medium">
        <color indexed="16"/>
      </right>
      <top/>
      <bottom/>
      <diagonal/>
    </border>
    <border>
      <left style="medium">
        <color indexed="16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/>
      <top/>
      <bottom style="medium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16"/>
      </left>
      <right style="dashed">
        <color indexed="16"/>
      </right>
      <top style="dashed">
        <color indexed="16"/>
      </top>
      <bottom style="dashed">
        <color indexed="16"/>
      </bottom>
      <diagonal/>
    </border>
    <border>
      <left style="dotted">
        <color indexed="60"/>
      </left>
      <right style="dotted">
        <color indexed="60"/>
      </right>
      <top style="dotted">
        <color indexed="60"/>
      </top>
      <bottom style="dotted">
        <color indexed="60"/>
      </bottom>
      <diagonal/>
    </border>
    <border>
      <left style="dashed">
        <color indexed="60"/>
      </left>
      <right style="dashed">
        <color indexed="60"/>
      </right>
      <top style="dashed">
        <color indexed="60"/>
      </top>
      <bottom style="dashed">
        <color indexed="60"/>
      </bottom>
      <diagonal/>
    </border>
    <border>
      <left style="medium">
        <color indexed="16"/>
      </left>
      <right style="hair">
        <color indexed="16"/>
      </right>
      <top/>
      <bottom/>
      <diagonal/>
    </border>
    <border>
      <left/>
      <right style="hair">
        <color indexed="16"/>
      </right>
      <top style="medium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thick">
        <color rgb="FFD9FC2C"/>
      </left>
      <right style="thick">
        <color rgb="FFD9FC2C"/>
      </right>
      <top style="thick">
        <color rgb="FFD9FC2C"/>
      </top>
      <bottom style="thick">
        <color rgb="FFD9FC2C"/>
      </bottom>
      <diagonal/>
    </border>
    <border>
      <left style="hair">
        <color indexed="16"/>
      </left>
      <right style="medium">
        <color indexed="16"/>
      </right>
      <top style="hair">
        <color indexed="16"/>
      </top>
      <bottom/>
      <diagonal/>
    </border>
    <border>
      <left style="medium">
        <color indexed="16"/>
      </left>
      <right/>
      <top/>
      <bottom style="dashed">
        <color indexed="38"/>
      </bottom>
      <diagonal/>
    </border>
    <border>
      <left/>
      <right/>
      <top/>
      <bottom style="dashed">
        <color indexed="38"/>
      </bottom>
      <diagonal/>
    </border>
    <border>
      <left/>
      <right style="medium">
        <color indexed="38"/>
      </right>
      <top/>
      <bottom style="dashed">
        <color indexed="38"/>
      </bottom>
      <diagonal/>
    </border>
    <border>
      <left style="medium">
        <color indexed="16"/>
      </left>
      <right/>
      <top style="dashed">
        <color indexed="38"/>
      </top>
      <bottom style="dotted">
        <color theme="8" tint="-0.24994659260841701"/>
      </bottom>
      <diagonal/>
    </border>
    <border>
      <left/>
      <right/>
      <top style="dashed">
        <color indexed="38"/>
      </top>
      <bottom style="dotted">
        <color theme="8" tint="-0.24994659260841701"/>
      </bottom>
      <diagonal/>
    </border>
    <border>
      <left/>
      <right style="medium">
        <color indexed="38"/>
      </right>
      <top style="dashed">
        <color indexed="38"/>
      </top>
      <bottom style="dotted">
        <color theme="8" tint="-0.24994659260841701"/>
      </bottom>
      <diagonal/>
    </border>
    <border>
      <left style="hair">
        <color indexed="16"/>
      </left>
      <right style="medium">
        <color indexed="16"/>
      </right>
      <top/>
      <bottom/>
      <diagonal/>
    </border>
    <border>
      <left style="hair">
        <color indexed="16"/>
      </left>
      <right style="medium">
        <color indexed="16"/>
      </right>
      <top/>
      <bottom style="hair">
        <color indexed="1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74">
    <xf numFmtId="0" fontId="0" fillId="0" borderId="0" xfId="0"/>
    <xf numFmtId="0" fontId="5" fillId="0" borderId="0" xfId="0" applyFont="1" applyFill="1" applyAlignment="1" applyProtection="1">
      <alignment shrinkToFit="1"/>
      <protection locked="0"/>
    </xf>
    <xf numFmtId="0" fontId="2" fillId="0" borderId="0" xfId="0" applyFont="1" applyFill="1" applyBorder="1" applyAlignment="1" applyProtection="1">
      <alignment horizontal="center" vertical="center" shrinkToFit="1"/>
      <protection hidden="1"/>
    </xf>
    <xf numFmtId="0" fontId="2" fillId="0" borderId="0" xfId="0" applyFont="1" applyFill="1" applyBorder="1" applyAlignment="1" applyProtection="1">
      <alignment horizontal="center" shrinkToFit="1"/>
      <protection hidden="1"/>
    </xf>
    <xf numFmtId="0" fontId="3" fillId="0" borderId="0" xfId="0" applyFont="1" applyFill="1" applyBorder="1" applyAlignment="1" applyProtection="1">
      <alignment horizontal="center" vertical="center" shrinkToFit="1"/>
      <protection hidden="1"/>
    </xf>
    <xf numFmtId="0" fontId="1" fillId="0" borderId="5" xfId="0" applyFont="1" applyFill="1" applyBorder="1" applyAlignment="1" applyProtection="1">
      <alignment vertical="center" textRotation="90" wrapText="1" shrinkToFit="1"/>
      <protection hidden="1"/>
    </xf>
    <xf numFmtId="0" fontId="5" fillId="0" borderId="0" xfId="0" applyFont="1" applyFill="1"/>
    <xf numFmtId="0" fontId="6" fillId="0" borderId="0" xfId="0" applyFont="1" applyFill="1" applyAlignment="1" applyProtection="1">
      <alignment horizontal="center" vertical="center" textRotation="90" shrinkToFit="1"/>
      <protection hidden="1"/>
    </xf>
    <xf numFmtId="0" fontId="8" fillId="0" borderId="0" xfId="1" applyFont="1" applyFill="1" applyBorder="1" applyAlignment="1" applyProtection="1">
      <alignment horizontal="center" shrinkToFit="1"/>
      <protection hidden="1"/>
    </xf>
    <xf numFmtId="0" fontId="2" fillId="0" borderId="0" xfId="1" applyFont="1" applyFill="1" applyBorder="1" applyAlignment="1" applyProtection="1">
      <alignment horizontal="center" shrinkToFit="1"/>
      <protection hidden="1"/>
    </xf>
    <xf numFmtId="0" fontId="15" fillId="0" borderId="0" xfId="1" applyFont="1" applyFill="1" applyBorder="1" applyAlignment="1" applyProtection="1">
      <alignment horizontal="center" shrinkToFit="1"/>
      <protection hidden="1"/>
    </xf>
    <xf numFmtId="0" fontId="5" fillId="0" borderId="0" xfId="0" applyFont="1" applyFill="1" applyBorder="1" applyAlignment="1" applyProtection="1">
      <alignment horizontal="center" shrinkToFit="1"/>
      <protection locked="0"/>
    </xf>
    <xf numFmtId="0" fontId="18" fillId="0" borderId="3" xfId="1" applyFont="1" applyFill="1" applyBorder="1" applyAlignment="1" applyProtection="1">
      <alignment shrinkToFit="1"/>
      <protection hidden="1"/>
    </xf>
    <xf numFmtId="0" fontId="19" fillId="0" borderId="3" xfId="1" applyFont="1" applyFill="1" applyBorder="1" applyAlignment="1" applyProtection="1">
      <alignment shrinkToFit="1"/>
      <protection hidden="1"/>
    </xf>
    <xf numFmtId="0" fontId="0" fillId="0" borderId="0" xfId="0" applyFill="1" applyBorder="1"/>
    <xf numFmtId="0" fontId="20" fillId="3" borderId="60" xfId="0" applyFont="1" applyFill="1" applyBorder="1" applyAlignment="1" applyProtection="1">
      <alignment horizontal="center" vertical="center" shrinkToFit="1"/>
      <protection locked="0"/>
    </xf>
    <xf numFmtId="0" fontId="20" fillId="0" borderId="61" xfId="0" applyFont="1" applyBorder="1" applyAlignment="1" applyProtection="1">
      <alignment horizontal="center" vertical="center"/>
      <protection locked="0"/>
    </xf>
    <xf numFmtId="0" fontId="20" fillId="0" borderId="62" xfId="0" applyFont="1" applyBorder="1" applyAlignment="1" applyProtection="1">
      <alignment horizontal="center" vertical="center"/>
      <protection locked="0"/>
    </xf>
    <xf numFmtId="0" fontId="20" fillId="0" borderId="60" xfId="0" applyFont="1" applyBorder="1" applyAlignment="1" applyProtection="1">
      <alignment horizontal="center" vertical="center" shrinkToFit="1"/>
      <protection locked="0"/>
    </xf>
    <xf numFmtId="0" fontId="20" fillId="0" borderId="5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1" applyFill="1" applyBorder="1" applyAlignment="1" applyProtection="1">
      <alignment vertical="center" shrinkToFit="1"/>
      <protection locked="0"/>
    </xf>
    <xf numFmtId="49" fontId="25" fillId="0" borderId="0" xfId="1" applyNumberFormat="1" applyFont="1" applyFill="1" applyBorder="1" applyAlignment="1" applyProtection="1">
      <alignment vertical="center" shrinkToFit="1"/>
      <protection locked="0"/>
    </xf>
    <xf numFmtId="0" fontId="5" fillId="0" borderId="0" xfId="0" applyFont="1" applyFill="1" applyBorder="1" applyAlignment="1" applyProtection="1">
      <alignment shrinkToFit="1"/>
      <protection locked="0" hidden="1"/>
    </xf>
    <xf numFmtId="0" fontId="5" fillId="0" borderId="0" xfId="0" applyFont="1" applyFill="1" applyAlignment="1" applyProtection="1">
      <alignment shrinkToFit="1"/>
      <protection hidden="1"/>
    </xf>
    <xf numFmtId="0" fontId="5" fillId="0" borderId="0" xfId="0" applyFont="1" applyFill="1" applyAlignment="1" applyProtection="1">
      <alignment horizontal="center" shrinkToFit="1"/>
      <protection hidden="1"/>
    </xf>
    <xf numFmtId="0" fontId="1" fillId="0" borderId="0" xfId="0" applyFont="1" applyFill="1" applyBorder="1" applyAlignment="1" applyProtection="1">
      <alignment horizontal="center" vertical="center" shrinkToFit="1"/>
      <protection hidden="1"/>
    </xf>
    <xf numFmtId="0" fontId="7" fillId="0" borderId="5" xfId="0" applyFont="1" applyFill="1" applyBorder="1" applyAlignment="1" applyProtection="1">
      <alignment vertical="top" wrapText="1"/>
      <protection hidden="1"/>
    </xf>
    <xf numFmtId="0" fontId="2" fillId="0" borderId="0" xfId="0" applyFont="1" applyFill="1" applyBorder="1" applyAlignment="1" applyProtection="1">
      <alignment vertical="top" wrapText="1"/>
      <protection hidden="1"/>
    </xf>
    <xf numFmtId="0" fontId="7" fillId="0" borderId="5" xfId="0" applyFont="1" applyFill="1" applyBorder="1" applyAlignment="1" applyProtection="1">
      <alignment vertical="top" wrapText="1" shrinkToFit="1"/>
      <protection hidden="1"/>
    </xf>
    <xf numFmtId="0" fontId="1" fillId="0" borderId="0" xfId="0" applyFont="1" applyFill="1" applyBorder="1" applyAlignment="1" applyProtection="1">
      <alignment vertical="top" wrapText="1" shrinkToFit="1"/>
      <protection hidden="1"/>
    </xf>
    <xf numFmtId="0" fontId="2" fillId="0" borderId="5" xfId="0" applyFont="1" applyFill="1" applyBorder="1" applyAlignment="1" applyProtection="1">
      <alignment vertical="top" wrapText="1"/>
      <protection hidden="1"/>
    </xf>
    <xf numFmtId="0" fontId="1" fillId="0" borderId="5" xfId="0" applyFont="1" applyFill="1" applyBorder="1" applyAlignment="1" applyProtection="1">
      <alignment vertical="top" wrapText="1" shrinkToFit="1"/>
      <protection hidden="1"/>
    </xf>
    <xf numFmtId="0" fontId="15" fillId="0" borderId="0" xfId="0" applyFont="1" applyFill="1" applyBorder="1" applyAlignment="1" applyProtection="1">
      <alignment horizontal="center" vertical="center" shrinkToFit="1"/>
      <protection hidden="1"/>
    </xf>
    <xf numFmtId="0" fontId="1" fillId="0" borderId="0" xfId="0" applyFont="1" applyFill="1" applyBorder="1" applyAlignment="1" applyProtection="1">
      <alignment horizontal="center" vertical="center" textRotation="90" shrinkToFit="1"/>
      <protection hidden="1"/>
    </xf>
    <xf numFmtId="0" fontId="5" fillId="0" borderId="17" xfId="0" applyFont="1" applyFill="1" applyBorder="1" applyAlignment="1" applyProtection="1">
      <alignment horizontal="center" shrinkToFit="1"/>
      <protection hidden="1"/>
    </xf>
    <xf numFmtId="0" fontId="5" fillId="0" borderId="18" xfId="0" applyFont="1" applyFill="1" applyBorder="1" applyAlignment="1" applyProtection="1">
      <alignment horizontal="center" shrinkToFit="1"/>
      <protection hidden="1"/>
    </xf>
    <xf numFmtId="0" fontId="5" fillId="0" borderId="27" xfId="0" applyFont="1" applyFill="1" applyBorder="1" applyAlignment="1" applyProtection="1">
      <alignment horizontal="center" shrinkToFit="1"/>
      <protection hidden="1"/>
    </xf>
    <xf numFmtId="165" fontId="5" fillId="0" borderId="26" xfId="0" applyNumberFormat="1" applyFont="1" applyFill="1" applyBorder="1" applyAlignment="1" applyProtection="1">
      <alignment horizontal="right" shrinkToFit="1"/>
      <protection hidden="1"/>
    </xf>
    <xf numFmtId="0" fontId="5" fillId="0" borderId="26" xfId="0" applyFont="1" applyFill="1" applyBorder="1" applyAlignment="1" applyProtection="1">
      <alignment horizontal="center" shrinkToFit="1"/>
      <protection hidden="1"/>
    </xf>
    <xf numFmtId="165" fontId="5" fillId="0" borderId="28" xfId="0" applyNumberFormat="1" applyFont="1" applyFill="1" applyBorder="1" applyAlignment="1" applyProtection="1">
      <alignment horizontal="left" shrinkToFit="1"/>
      <protection hidden="1"/>
    </xf>
    <xf numFmtId="165" fontId="5" fillId="0" borderId="29" xfId="0" applyNumberFormat="1" applyFont="1" applyFill="1" applyBorder="1" applyAlignment="1" applyProtection="1">
      <alignment horizontal="right" shrinkToFit="1"/>
      <protection hidden="1"/>
    </xf>
    <xf numFmtId="0" fontId="2" fillId="0" borderId="34" xfId="0" applyFont="1" applyFill="1" applyBorder="1" applyAlignment="1" applyProtection="1">
      <alignment horizontal="center" shrinkToFit="1"/>
      <protection hidden="1"/>
    </xf>
    <xf numFmtId="165" fontId="5" fillId="0" borderId="33" xfId="0" applyNumberFormat="1" applyFont="1" applyFill="1" applyBorder="1" applyAlignment="1" applyProtection="1">
      <alignment horizontal="right" shrinkToFit="1"/>
      <protection hidden="1"/>
    </xf>
    <xf numFmtId="0" fontId="5" fillId="0" borderId="33" xfId="0" applyFont="1" applyFill="1" applyBorder="1" applyAlignment="1" applyProtection="1">
      <alignment horizontal="center" shrinkToFit="1"/>
      <protection hidden="1"/>
    </xf>
    <xf numFmtId="165" fontId="5" fillId="0" borderId="35" xfId="0" applyNumberFormat="1" applyFont="1" applyFill="1" applyBorder="1" applyAlignment="1" applyProtection="1">
      <alignment horizontal="left" shrinkToFit="1"/>
      <protection hidden="1"/>
    </xf>
    <xf numFmtId="165" fontId="5" fillId="0" borderId="48" xfId="0" applyNumberFormat="1" applyFont="1" applyFill="1" applyBorder="1" applyAlignment="1" applyProtection="1">
      <alignment horizontal="right" shrinkToFit="1"/>
      <protection hidden="1"/>
    </xf>
    <xf numFmtId="0" fontId="5" fillId="0" borderId="48" xfId="0" applyFont="1" applyFill="1" applyBorder="1" applyAlignment="1" applyProtection="1">
      <alignment horizontal="center" shrinkToFit="1"/>
      <protection hidden="1"/>
    </xf>
    <xf numFmtId="165" fontId="5" fillId="0" borderId="49" xfId="0" applyNumberFormat="1" applyFont="1" applyFill="1" applyBorder="1" applyAlignment="1" applyProtection="1">
      <alignment horizontal="left" shrinkToFit="1"/>
      <protection hidden="1"/>
    </xf>
    <xf numFmtId="0" fontId="5" fillId="0" borderId="34" xfId="0" quotePrefix="1" applyFont="1" applyFill="1" applyBorder="1" applyAlignment="1" applyProtection="1">
      <alignment horizontal="center" shrinkToFit="1"/>
      <protection hidden="1"/>
    </xf>
    <xf numFmtId="0" fontId="2" fillId="0" borderId="37" xfId="0" applyFont="1" applyFill="1" applyBorder="1" applyAlignment="1" applyProtection="1">
      <alignment horizontal="center" shrinkToFit="1"/>
      <protection hidden="1"/>
    </xf>
    <xf numFmtId="0" fontId="2" fillId="0" borderId="36" xfId="0" applyFont="1" applyFill="1" applyBorder="1" applyAlignment="1" applyProtection="1">
      <alignment horizontal="center" shrinkToFit="1"/>
      <protection hidden="1"/>
    </xf>
    <xf numFmtId="0" fontId="5" fillId="0" borderId="41" xfId="0" applyFont="1" applyFill="1" applyBorder="1" applyAlignment="1" applyProtection="1">
      <alignment horizontal="center" shrinkToFit="1"/>
      <protection hidden="1"/>
    </xf>
    <xf numFmtId="165" fontId="5" fillId="0" borderId="40" xfId="0" applyNumberFormat="1" applyFont="1" applyFill="1" applyBorder="1" applyAlignment="1" applyProtection="1">
      <alignment horizontal="right" shrinkToFit="1"/>
      <protection hidden="1"/>
    </xf>
    <xf numFmtId="0" fontId="5" fillId="0" borderId="40" xfId="0" applyFont="1" applyFill="1" applyBorder="1" applyAlignment="1" applyProtection="1">
      <alignment horizontal="center" shrinkToFit="1"/>
      <protection hidden="1"/>
    </xf>
    <xf numFmtId="165" fontId="5" fillId="0" borderId="42" xfId="0" applyNumberFormat="1" applyFont="1" applyFill="1" applyBorder="1" applyAlignment="1" applyProtection="1">
      <alignment horizontal="left" shrinkToFit="1"/>
      <protection hidden="1"/>
    </xf>
    <xf numFmtId="0" fontId="2" fillId="0" borderId="26" xfId="0" applyFont="1" applyFill="1" applyBorder="1" applyAlignment="1" applyProtection="1">
      <alignment horizontal="center" shrinkToFit="1"/>
      <protection hidden="1"/>
    </xf>
    <xf numFmtId="0" fontId="5" fillId="0" borderId="36" xfId="0" applyFont="1" applyFill="1" applyBorder="1" applyAlignment="1" applyProtection="1">
      <alignment horizontal="center" shrinkToFit="1"/>
      <protection hidden="1"/>
    </xf>
    <xf numFmtId="0" fontId="5" fillId="0" borderId="29" xfId="0" applyFont="1" applyFill="1" applyBorder="1" applyAlignment="1" applyProtection="1">
      <alignment horizontal="center" shrinkToFit="1"/>
      <protection hidden="1"/>
    </xf>
    <xf numFmtId="0" fontId="5" fillId="0" borderId="28" xfId="0" applyFont="1" applyFill="1" applyBorder="1" applyAlignment="1" applyProtection="1">
      <alignment horizontal="center" shrinkToFit="1"/>
      <protection hidden="1"/>
    </xf>
    <xf numFmtId="0" fontId="5" fillId="0" borderId="37" xfId="0" quotePrefix="1" applyFont="1" applyFill="1" applyBorder="1" applyAlignment="1" applyProtection="1">
      <alignment horizontal="center" shrinkToFit="1"/>
      <protection hidden="1"/>
    </xf>
    <xf numFmtId="0" fontId="10" fillId="0" borderId="32" xfId="0" applyFont="1" applyFill="1" applyBorder="1" applyAlignment="1" applyProtection="1">
      <alignment vertical="center" shrinkToFit="1"/>
      <protection hidden="1"/>
    </xf>
    <xf numFmtId="0" fontId="10" fillId="0" borderId="31" xfId="0" applyFont="1" applyFill="1" applyBorder="1" applyAlignment="1" applyProtection="1">
      <alignment vertical="center" shrinkToFit="1"/>
      <protection hidden="1"/>
    </xf>
    <xf numFmtId="0" fontId="5" fillId="0" borderId="34" xfId="0" applyFont="1" applyFill="1" applyBorder="1" applyAlignment="1" applyProtection="1">
      <alignment horizontal="center" shrinkToFit="1"/>
      <protection hidden="1"/>
    </xf>
    <xf numFmtId="165" fontId="5" fillId="0" borderId="30" xfId="0" applyNumberFormat="1" applyFont="1" applyFill="1" applyBorder="1" applyAlignment="1" applyProtection="1">
      <alignment horizontal="right" shrinkToFit="1"/>
      <protection hidden="1"/>
    </xf>
    <xf numFmtId="0" fontId="5" fillId="0" borderId="30" xfId="0" applyFont="1" applyFill="1" applyBorder="1" applyAlignment="1" applyProtection="1">
      <alignment horizontal="center" shrinkToFit="1"/>
      <protection hidden="1"/>
    </xf>
    <xf numFmtId="0" fontId="5" fillId="0" borderId="35" xfId="0" applyFont="1" applyFill="1" applyBorder="1" applyAlignment="1" applyProtection="1">
      <alignment horizontal="center" shrinkToFit="1"/>
      <protection hidden="1"/>
    </xf>
    <xf numFmtId="0" fontId="2" fillId="0" borderId="41" xfId="0" applyFont="1" applyFill="1" applyBorder="1" applyAlignment="1" applyProtection="1">
      <alignment horizontal="center" shrinkToFit="1"/>
      <protection hidden="1"/>
    </xf>
    <xf numFmtId="0" fontId="2" fillId="0" borderId="40" xfId="0" applyFont="1" applyFill="1" applyBorder="1" applyAlignment="1" applyProtection="1">
      <alignment horizontal="center" shrinkToFit="1"/>
      <protection hidden="1"/>
    </xf>
    <xf numFmtId="165" fontId="2" fillId="0" borderId="33" xfId="0" applyNumberFormat="1" applyFont="1" applyFill="1" applyBorder="1" applyAlignment="1" applyProtection="1">
      <alignment horizontal="right" shrinkToFit="1"/>
      <protection hidden="1"/>
    </xf>
    <xf numFmtId="0" fontId="2" fillId="0" borderId="33" xfId="0" applyFont="1" applyFill="1" applyBorder="1" applyAlignment="1" applyProtection="1">
      <alignment horizontal="center" shrinkToFit="1"/>
      <protection hidden="1"/>
    </xf>
    <xf numFmtId="165" fontId="2" fillId="0" borderId="35" xfId="0" applyNumberFormat="1" applyFont="1" applyFill="1" applyBorder="1" applyAlignment="1" applyProtection="1">
      <alignment horizontal="left" shrinkToFit="1"/>
      <protection hidden="1"/>
    </xf>
    <xf numFmtId="0" fontId="5" fillId="0" borderId="0" xfId="0" applyFont="1" applyFill="1" applyBorder="1" applyAlignment="1" applyProtection="1">
      <alignment horizontal="center" shrinkToFit="1"/>
      <protection hidden="1"/>
    </xf>
    <xf numFmtId="0" fontId="5" fillId="0" borderId="55" xfId="0" quotePrefix="1" applyFont="1" applyFill="1" applyBorder="1" applyAlignment="1" applyProtection="1">
      <alignment horizontal="center" shrinkToFit="1"/>
      <protection hidden="1"/>
    </xf>
    <xf numFmtId="0" fontId="21" fillId="4" borderId="26" xfId="1" applyFont="1" applyFill="1" applyBorder="1" applyAlignment="1" applyProtection="1">
      <alignment horizontal="center" shrinkToFit="1"/>
      <protection hidden="1"/>
    </xf>
    <xf numFmtId="0" fontId="21" fillId="5" borderId="26" xfId="1" applyFont="1" applyFill="1" applyBorder="1" applyAlignment="1" applyProtection="1">
      <alignment horizontal="center" shrinkToFit="1"/>
      <protection hidden="1"/>
    </xf>
    <xf numFmtId="0" fontId="2" fillId="0" borderId="27" xfId="0" applyFont="1" applyFill="1" applyBorder="1" applyAlignment="1" applyProtection="1">
      <alignment horizontal="center" shrinkToFit="1"/>
      <protection hidden="1"/>
    </xf>
    <xf numFmtId="165" fontId="2" fillId="0" borderId="26" xfId="0" applyNumberFormat="1" applyFont="1" applyFill="1" applyBorder="1" applyAlignment="1" applyProtection="1">
      <alignment horizontal="right" shrinkToFit="1"/>
      <protection hidden="1"/>
    </xf>
    <xf numFmtId="165" fontId="2" fillId="0" borderId="28" xfId="0" applyNumberFormat="1" applyFont="1" applyFill="1" applyBorder="1" applyAlignment="1" applyProtection="1">
      <alignment horizontal="left" shrinkToFit="1"/>
      <protection hidden="1"/>
    </xf>
    <xf numFmtId="0" fontId="21" fillId="5" borderId="33" xfId="1" applyFont="1" applyFill="1" applyBorder="1" applyAlignment="1" applyProtection="1">
      <alignment horizontal="center" shrinkToFit="1"/>
      <protection hidden="1"/>
    </xf>
    <xf numFmtId="0" fontId="2" fillId="0" borderId="63" xfId="0" applyFont="1" applyFill="1" applyBorder="1" applyAlignment="1" applyProtection="1">
      <alignment horizontal="center" shrinkToFit="1"/>
      <protection hidden="1"/>
    </xf>
    <xf numFmtId="0" fontId="2" fillId="0" borderId="26" xfId="0" applyFont="1" applyFill="1" applyBorder="1" applyAlignment="1" applyProtection="1">
      <alignment vertical="center" shrinkToFit="1"/>
      <protection hidden="1"/>
    </xf>
    <xf numFmtId="165" fontId="5" fillId="0" borderId="64" xfId="0" applyNumberFormat="1" applyFont="1" applyFill="1" applyBorder="1" applyAlignment="1" applyProtection="1">
      <alignment horizontal="left" shrinkToFit="1"/>
      <protection hidden="1"/>
    </xf>
    <xf numFmtId="0" fontId="23" fillId="0" borderId="33" xfId="0" applyFont="1" applyFill="1" applyBorder="1" applyAlignment="1" applyProtection="1">
      <alignment vertical="center" shrinkToFit="1"/>
      <protection hidden="1"/>
    </xf>
    <xf numFmtId="0" fontId="2" fillId="0" borderId="65" xfId="0" applyFont="1" applyFill="1" applyBorder="1" applyAlignment="1" applyProtection="1">
      <alignment horizontal="center" shrinkToFit="1"/>
      <protection hidden="1"/>
    </xf>
    <xf numFmtId="0" fontId="23" fillId="0" borderId="33" xfId="0" quotePrefix="1" applyFont="1" applyFill="1" applyBorder="1" applyAlignment="1" applyProtection="1">
      <alignment shrinkToFit="1"/>
      <protection hidden="1"/>
    </xf>
    <xf numFmtId="0" fontId="2" fillId="0" borderId="66" xfId="0" applyFont="1" applyFill="1" applyBorder="1" applyAlignment="1" applyProtection="1">
      <alignment horizontal="center" shrinkToFit="1"/>
      <protection hidden="1"/>
    </xf>
    <xf numFmtId="0" fontId="5" fillId="0" borderId="58" xfId="0" applyFont="1" applyFill="1" applyBorder="1" applyAlignment="1" applyProtection="1">
      <alignment horizontal="center" shrinkToFit="1"/>
      <protection hidden="1"/>
    </xf>
    <xf numFmtId="165" fontId="5" fillId="0" borderId="36" xfId="0" applyNumberFormat="1" applyFont="1" applyFill="1" applyBorder="1" applyAlignment="1" applyProtection="1">
      <alignment horizontal="right" shrinkToFit="1"/>
      <protection hidden="1"/>
    </xf>
    <xf numFmtId="165" fontId="5" fillId="0" borderId="47" xfId="0" applyNumberFormat="1" applyFont="1" applyFill="1" applyBorder="1" applyAlignment="1" applyProtection="1">
      <alignment horizontal="left" shrinkToFit="1"/>
      <protection hidden="1"/>
    </xf>
    <xf numFmtId="0" fontId="5" fillId="0" borderId="0" xfId="0" applyFont="1" applyFill="1" applyAlignment="1" applyProtection="1">
      <alignment horizontal="center"/>
      <protection hidden="1"/>
    </xf>
    <xf numFmtId="0" fontId="5" fillId="0" borderId="37" xfId="0" applyFont="1" applyFill="1" applyBorder="1" applyAlignment="1" applyProtection="1">
      <alignment horizontal="center" shrinkToFit="1"/>
      <protection hidden="1"/>
    </xf>
    <xf numFmtId="0" fontId="5" fillId="0" borderId="26" xfId="0" applyNumberFormat="1" applyFont="1" applyFill="1" applyBorder="1" applyAlignment="1" applyProtection="1">
      <alignment horizontal="right" shrinkToFit="1"/>
      <protection hidden="1"/>
    </xf>
    <xf numFmtId="0" fontId="5" fillId="0" borderId="26" xfId="0" applyNumberFormat="1" applyFont="1" applyFill="1" applyBorder="1" applyAlignment="1" applyProtection="1">
      <alignment horizontal="center" shrinkToFit="1"/>
      <protection hidden="1"/>
    </xf>
    <xf numFmtId="0" fontId="5" fillId="0" borderId="28" xfId="0" applyNumberFormat="1" applyFont="1" applyFill="1" applyBorder="1" applyAlignment="1" applyProtection="1">
      <alignment horizontal="left" shrinkToFit="1"/>
      <protection hidden="1"/>
    </xf>
    <xf numFmtId="0" fontId="2" fillId="0" borderId="55" xfId="0" applyFont="1" applyFill="1" applyBorder="1" applyAlignment="1" applyProtection="1">
      <alignment horizontal="center" shrinkToFit="1"/>
      <protection hidden="1"/>
    </xf>
    <xf numFmtId="49" fontId="5" fillId="0" borderId="33" xfId="0" applyNumberFormat="1" applyFont="1" applyFill="1" applyBorder="1" applyAlignment="1" applyProtection="1">
      <alignment horizontal="right" shrinkToFit="1"/>
      <protection hidden="1"/>
    </xf>
    <xf numFmtId="49" fontId="5" fillId="0" borderId="33" xfId="0" applyNumberFormat="1" applyFont="1" applyFill="1" applyBorder="1" applyAlignment="1" applyProtection="1">
      <alignment horizontal="center" shrinkToFit="1"/>
      <protection hidden="1"/>
    </xf>
    <xf numFmtId="49" fontId="5" fillId="0" borderId="35" xfId="0" applyNumberFormat="1" applyFont="1" applyFill="1" applyBorder="1" applyAlignment="1" applyProtection="1">
      <alignment horizontal="left" shrinkToFit="1"/>
      <protection hidden="1"/>
    </xf>
    <xf numFmtId="49" fontId="5" fillId="0" borderId="40" xfId="0" applyNumberFormat="1" applyFont="1" applyFill="1" applyBorder="1" applyAlignment="1" applyProtection="1">
      <alignment horizontal="right" shrinkToFit="1"/>
      <protection hidden="1"/>
    </xf>
    <xf numFmtId="49" fontId="5" fillId="0" borderId="40" xfId="0" applyNumberFormat="1" applyFont="1" applyFill="1" applyBorder="1" applyAlignment="1" applyProtection="1">
      <alignment horizontal="center" shrinkToFit="1"/>
      <protection hidden="1"/>
    </xf>
    <xf numFmtId="49" fontId="5" fillId="0" borderId="42" xfId="0" applyNumberFormat="1" applyFont="1" applyFill="1" applyBorder="1" applyAlignment="1" applyProtection="1">
      <alignment horizontal="left" shrinkToFit="1"/>
      <protection hidden="1"/>
    </xf>
    <xf numFmtId="0" fontId="24" fillId="0" borderId="36" xfId="0" applyFont="1" applyFill="1" applyBorder="1" applyAlignment="1" applyProtection="1">
      <alignment horizontal="center" shrinkToFit="1"/>
      <protection hidden="1"/>
    </xf>
    <xf numFmtId="0" fontId="24" fillId="0" borderId="27" xfId="0" applyFont="1" applyFill="1" applyBorder="1" applyAlignment="1" applyProtection="1">
      <alignment horizontal="center" shrinkToFit="1"/>
      <protection hidden="1"/>
    </xf>
    <xf numFmtId="165" fontId="24" fillId="0" borderId="26" xfId="0" applyNumberFormat="1" applyFont="1" applyFill="1" applyBorder="1" applyAlignment="1" applyProtection="1">
      <alignment horizontal="right" shrinkToFit="1"/>
      <protection hidden="1"/>
    </xf>
    <xf numFmtId="165" fontId="24" fillId="0" borderId="28" xfId="0" applyNumberFormat="1" applyFont="1" applyFill="1" applyBorder="1" applyAlignment="1" applyProtection="1">
      <alignment horizontal="left" shrinkToFit="1"/>
      <protection hidden="1"/>
    </xf>
    <xf numFmtId="0" fontId="24" fillId="0" borderId="26" xfId="0" applyFont="1" applyFill="1" applyBorder="1" applyAlignment="1" applyProtection="1">
      <alignment horizontal="center" shrinkToFit="1"/>
      <protection hidden="1"/>
    </xf>
    <xf numFmtId="0" fontId="24" fillId="0" borderId="0" xfId="0" applyFont="1" applyFill="1" applyAlignment="1" applyProtection="1">
      <alignment shrinkToFit="1"/>
      <protection hidden="1"/>
    </xf>
    <xf numFmtId="165" fontId="24" fillId="0" borderId="33" xfId="0" applyNumberFormat="1" applyFont="1" applyFill="1" applyBorder="1" applyAlignment="1" applyProtection="1">
      <alignment horizontal="right" shrinkToFit="1"/>
      <protection hidden="1"/>
    </xf>
    <xf numFmtId="0" fontId="24" fillId="0" borderId="33" xfId="0" applyFont="1" applyFill="1" applyBorder="1" applyAlignment="1" applyProtection="1">
      <alignment horizontal="center" shrinkToFit="1"/>
      <protection hidden="1"/>
    </xf>
    <xf numFmtId="165" fontId="24" fillId="0" borderId="35" xfId="0" applyNumberFormat="1" applyFont="1" applyFill="1" applyBorder="1" applyAlignment="1" applyProtection="1">
      <alignment horizontal="left" shrinkToFit="1"/>
      <protection hidden="1"/>
    </xf>
    <xf numFmtId="0" fontId="24" fillId="0" borderId="34" xfId="0" quotePrefix="1" applyFont="1" applyFill="1" applyBorder="1" applyAlignment="1" applyProtection="1">
      <alignment horizontal="center" shrinkToFit="1"/>
      <protection hidden="1"/>
    </xf>
    <xf numFmtId="0" fontId="24" fillId="0" borderId="41" xfId="0" applyFont="1" applyFill="1" applyBorder="1" applyAlignment="1" applyProtection="1">
      <alignment horizontal="center" shrinkToFit="1"/>
      <protection hidden="1"/>
    </xf>
    <xf numFmtId="165" fontId="24" fillId="0" borderId="40" xfId="0" applyNumberFormat="1" applyFont="1" applyFill="1" applyBorder="1" applyAlignment="1" applyProtection="1">
      <alignment horizontal="right" shrinkToFit="1"/>
      <protection hidden="1"/>
    </xf>
    <xf numFmtId="0" fontId="24" fillId="0" borderId="40" xfId="0" applyFont="1" applyFill="1" applyBorder="1" applyAlignment="1" applyProtection="1">
      <alignment horizontal="center" shrinkToFit="1"/>
      <protection hidden="1"/>
    </xf>
    <xf numFmtId="165" fontId="24" fillId="0" borderId="42" xfId="0" applyNumberFormat="1" applyFont="1" applyFill="1" applyBorder="1" applyAlignment="1" applyProtection="1">
      <alignment horizontal="left" shrinkToFit="1"/>
      <protection hidden="1"/>
    </xf>
    <xf numFmtId="0" fontId="5" fillId="0" borderId="0" xfId="0" applyFont="1" applyFill="1" applyProtection="1">
      <protection hidden="1"/>
    </xf>
    <xf numFmtId="0" fontId="5" fillId="0" borderId="42" xfId="0" applyFont="1" applyFill="1" applyBorder="1" applyProtection="1">
      <protection hidden="1"/>
    </xf>
    <xf numFmtId="0" fontId="24" fillId="0" borderId="29" xfId="0" applyFont="1" applyFill="1" applyBorder="1" applyAlignment="1" applyProtection="1">
      <alignment shrinkToFit="1"/>
      <protection hidden="1"/>
    </xf>
    <xf numFmtId="0" fontId="24" fillId="0" borderId="26" xfId="0" applyFont="1" applyFill="1" applyBorder="1" applyAlignment="1" applyProtection="1">
      <alignment shrinkToFit="1"/>
      <protection hidden="1"/>
    </xf>
    <xf numFmtId="0" fontId="24" fillId="0" borderId="28" xfId="0" applyFont="1" applyFill="1" applyBorder="1" applyAlignment="1" applyProtection="1">
      <alignment shrinkToFit="1"/>
      <protection hidden="1"/>
    </xf>
    <xf numFmtId="0" fontId="24" fillId="0" borderId="30" xfId="0" applyFont="1" applyFill="1" applyBorder="1" applyAlignment="1" applyProtection="1">
      <alignment shrinkToFit="1"/>
      <protection hidden="1"/>
    </xf>
    <xf numFmtId="0" fontId="24" fillId="0" borderId="33" xfId="0" applyFont="1" applyFill="1" applyBorder="1" applyAlignment="1" applyProtection="1">
      <alignment shrinkToFit="1"/>
      <protection hidden="1"/>
    </xf>
    <xf numFmtId="0" fontId="24" fillId="0" borderId="35" xfId="0" applyFont="1" applyFill="1" applyBorder="1" applyAlignment="1" applyProtection="1">
      <alignment shrinkToFit="1"/>
      <protection hidden="1"/>
    </xf>
    <xf numFmtId="0" fontId="5" fillId="0" borderId="43" xfId="0" applyNumberFormat="1" applyFont="1" applyFill="1" applyBorder="1" applyAlignment="1" applyProtection="1">
      <alignment horizontal="right" shrinkToFit="1"/>
      <protection hidden="1"/>
    </xf>
    <xf numFmtId="0" fontId="5" fillId="0" borderId="40" xfId="0" applyNumberFormat="1" applyFont="1" applyFill="1" applyBorder="1" applyAlignment="1" applyProtection="1">
      <alignment horizontal="center" shrinkToFit="1"/>
      <protection hidden="1"/>
    </xf>
    <xf numFmtId="0" fontId="5" fillId="0" borderId="42" xfId="0" applyNumberFormat="1" applyFont="1" applyFill="1" applyBorder="1" applyAlignment="1" applyProtection="1">
      <alignment horizontal="left" shrinkToFit="1"/>
      <protection hidden="1"/>
    </xf>
    <xf numFmtId="0" fontId="5" fillId="0" borderId="33" xfId="0" applyNumberFormat="1" applyFont="1" applyFill="1" applyBorder="1" applyAlignment="1" applyProtection="1">
      <alignment horizontal="right" shrinkToFit="1"/>
      <protection hidden="1"/>
    </xf>
    <xf numFmtId="0" fontId="5" fillId="0" borderId="33" xfId="0" applyNumberFormat="1" applyFont="1" applyFill="1" applyBorder="1" applyAlignment="1" applyProtection="1">
      <alignment horizontal="center" shrinkToFit="1"/>
      <protection hidden="1"/>
    </xf>
    <xf numFmtId="0" fontId="5" fillId="0" borderId="35" xfId="0" applyNumberFormat="1" applyFont="1" applyFill="1" applyBorder="1" applyAlignment="1" applyProtection="1">
      <alignment horizontal="left" shrinkToFit="1"/>
      <protection hidden="1"/>
    </xf>
    <xf numFmtId="0" fontId="0" fillId="0" borderId="59" xfId="0" applyBorder="1" applyProtection="1">
      <protection locked="0"/>
    </xf>
    <xf numFmtId="0" fontId="5" fillId="0" borderId="58" xfId="0" applyFont="1" applyFill="1" applyBorder="1" applyAlignment="1" applyProtection="1">
      <alignment horizontal="center"/>
      <protection locked="0"/>
    </xf>
    <xf numFmtId="0" fontId="17" fillId="2" borderId="38" xfId="0" applyFont="1" applyFill="1" applyBorder="1" applyAlignment="1" applyProtection="1">
      <alignment horizontal="center" vertical="center" shrinkToFit="1"/>
      <protection hidden="1"/>
    </xf>
    <xf numFmtId="0" fontId="17" fillId="2" borderId="40" xfId="0" applyFont="1" applyFill="1" applyBorder="1" applyAlignment="1" applyProtection="1">
      <alignment horizontal="center" vertical="center" shrinkToFit="1"/>
      <protection hidden="1"/>
    </xf>
    <xf numFmtId="0" fontId="17" fillId="2" borderId="39" xfId="0" applyFont="1" applyFill="1" applyBorder="1" applyAlignment="1" applyProtection="1">
      <alignment horizontal="center" vertical="center" shrinkToFit="1"/>
      <protection hidden="1"/>
    </xf>
    <xf numFmtId="0" fontId="2" fillId="0" borderId="0" xfId="0" applyFont="1" applyFill="1" applyAlignment="1" applyProtection="1">
      <alignment horizontal="right" shrinkToFit="1"/>
    </xf>
    <xf numFmtId="0" fontId="5" fillId="0" borderId="29" xfId="0" applyFont="1" applyFill="1" applyBorder="1" applyAlignment="1" applyProtection="1">
      <alignment horizontal="center" shrinkToFit="1"/>
      <protection hidden="1"/>
    </xf>
    <xf numFmtId="0" fontId="5" fillId="0" borderId="26" xfId="0" applyFont="1" applyFill="1" applyBorder="1" applyAlignment="1" applyProtection="1">
      <alignment horizontal="center" shrinkToFit="1"/>
      <protection hidden="1"/>
    </xf>
    <xf numFmtId="0" fontId="5" fillId="0" borderId="28" xfId="0" applyFont="1" applyFill="1" applyBorder="1" applyAlignment="1" applyProtection="1">
      <alignment horizontal="center" shrinkToFit="1"/>
      <protection hidden="1"/>
    </xf>
    <xf numFmtId="0" fontId="2" fillId="0" borderId="29" xfId="0" applyFont="1" applyFill="1" applyBorder="1" applyAlignment="1" applyProtection="1">
      <alignment horizontal="center" shrinkToFit="1"/>
      <protection hidden="1"/>
    </xf>
    <xf numFmtId="0" fontId="2" fillId="0" borderId="26" xfId="0" applyFont="1" applyFill="1" applyBorder="1" applyAlignment="1" applyProtection="1">
      <alignment horizontal="center" shrinkToFit="1"/>
      <protection hidden="1"/>
    </xf>
    <xf numFmtId="0" fontId="2" fillId="0" borderId="28" xfId="0" applyFont="1" applyFill="1" applyBorder="1" applyAlignment="1" applyProtection="1">
      <alignment horizontal="center" shrinkToFit="1"/>
      <protection hidden="1"/>
    </xf>
    <xf numFmtId="0" fontId="5" fillId="0" borderId="30" xfId="0" applyFont="1" applyFill="1" applyBorder="1" applyAlignment="1" applyProtection="1">
      <alignment horizontal="center" shrinkToFit="1"/>
      <protection hidden="1"/>
    </xf>
    <xf numFmtId="0" fontId="5" fillId="0" borderId="33" xfId="0" applyFont="1" applyFill="1" applyBorder="1" applyAlignment="1" applyProtection="1">
      <alignment horizontal="center" shrinkToFit="1"/>
      <protection hidden="1"/>
    </xf>
    <xf numFmtId="0" fontId="5" fillId="0" borderId="35" xfId="0" applyFont="1" applyFill="1" applyBorder="1" applyAlignment="1" applyProtection="1">
      <alignment horizontal="center" shrinkToFit="1"/>
      <protection hidden="1"/>
    </xf>
    <xf numFmtId="0" fontId="2" fillId="0" borderId="38" xfId="0" applyFont="1" applyFill="1" applyBorder="1" applyAlignment="1" applyProtection="1">
      <alignment vertical="center" shrinkToFit="1"/>
      <protection hidden="1"/>
    </xf>
    <xf numFmtId="0" fontId="2" fillId="0" borderId="39" xfId="0" applyFont="1" applyFill="1" applyBorder="1" applyAlignment="1" applyProtection="1">
      <alignment vertical="center" shrinkToFit="1"/>
      <protection hidden="1"/>
    </xf>
    <xf numFmtId="165" fontId="2" fillId="0" borderId="43" xfId="0" applyNumberFormat="1" applyFont="1" applyFill="1" applyBorder="1" applyAlignment="1" applyProtection="1">
      <alignment horizontal="center" vertical="center" shrinkToFit="1"/>
      <protection hidden="1"/>
    </xf>
    <xf numFmtId="165" fontId="2" fillId="0" borderId="39" xfId="0" applyNumberFormat="1" applyFont="1" applyFill="1" applyBorder="1" applyAlignment="1" applyProtection="1">
      <alignment horizontal="center" vertical="center" shrinkToFit="1"/>
      <protection hidden="1"/>
    </xf>
    <xf numFmtId="165" fontId="2" fillId="0" borderId="30" xfId="0" applyNumberFormat="1" applyFont="1" applyFill="1" applyBorder="1" applyAlignment="1" applyProtection="1">
      <alignment horizontal="center" vertical="center" shrinkToFit="1"/>
      <protection hidden="1"/>
    </xf>
    <xf numFmtId="165" fontId="2" fillId="0" borderId="31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32" xfId="0" applyFont="1" applyFill="1" applyBorder="1" applyAlignment="1" applyProtection="1">
      <alignment vertical="center" shrinkToFit="1"/>
      <protection hidden="1"/>
    </xf>
    <xf numFmtId="0" fontId="10" fillId="0" borderId="31" xfId="0" applyFont="1" applyFill="1" applyBorder="1" applyAlignment="1" applyProtection="1">
      <alignment vertical="center" shrinkToFit="1"/>
      <protection hidden="1"/>
    </xf>
    <xf numFmtId="0" fontId="2" fillId="0" borderId="24" xfId="0" applyFont="1" applyFill="1" applyBorder="1" applyAlignment="1" applyProtection="1">
      <alignment vertical="center" shrinkToFit="1"/>
      <protection hidden="1"/>
    </xf>
    <xf numFmtId="0" fontId="2" fillId="0" borderId="25" xfId="0" applyFont="1" applyFill="1" applyBorder="1" applyAlignment="1" applyProtection="1">
      <alignment vertical="center" shrinkToFit="1"/>
      <protection hidden="1"/>
    </xf>
    <xf numFmtId="0" fontId="2" fillId="0" borderId="24" xfId="0" applyFont="1" applyFill="1" applyBorder="1" applyAlignment="1" applyProtection="1">
      <alignment horizontal="center" vertical="center" shrinkToFit="1"/>
      <protection hidden="1"/>
    </xf>
    <xf numFmtId="0" fontId="2" fillId="0" borderId="25" xfId="0" applyFont="1" applyFill="1" applyBorder="1" applyAlignment="1" applyProtection="1">
      <alignment horizontal="center" vertical="center" shrinkToFit="1"/>
      <protection hidden="1"/>
    </xf>
    <xf numFmtId="165" fontId="2" fillId="0" borderId="29" xfId="0" applyNumberFormat="1" applyFont="1" applyFill="1" applyBorder="1" applyAlignment="1" applyProtection="1">
      <alignment horizontal="center" vertical="center" shrinkToFit="1"/>
      <protection hidden="1"/>
    </xf>
    <xf numFmtId="165" fontId="2" fillId="0" borderId="25" xfId="0" applyNumberFormat="1" applyFont="1" applyFill="1" applyBorder="1" applyAlignment="1" applyProtection="1">
      <alignment horizontal="center" vertical="center" shrinkToFit="1"/>
      <protection hidden="1"/>
    </xf>
    <xf numFmtId="0" fontId="2" fillId="0" borderId="38" xfId="0" applyFont="1" applyFill="1" applyBorder="1" applyAlignment="1" applyProtection="1">
      <alignment horizontal="center" vertical="center" shrinkToFit="1"/>
      <protection hidden="1"/>
    </xf>
    <xf numFmtId="0" fontId="2" fillId="0" borderId="40" xfId="0" applyFont="1" applyFill="1" applyBorder="1" applyAlignment="1" applyProtection="1">
      <alignment horizontal="center" vertical="center" shrinkToFit="1"/>
      <protection hidden="1"/>
    </xf>
    <xf numFmtId="0" fontId="2" fillId="0" borderId="39" xfId="0" applyFont="1" applyFill="1" applyBorder="1" applyAlignment="1" applyProtection="1">
      <alignment horizontal="center" vertical="center" shrinkToFit="1"/>
      <protection hidden="1"/>
    </xf>
    <xf numFmtId="0" fontId="2" fillId="0" borderId="32" xfId="0" applyFont="1" applyFill="1" applyBorder="1" applyAlignment="1" applyProtection="1">
      <alignment horizontal="center" vertical="center" shrinkToFit="1"/>
      <protection hidden="1"/>
    </xf>
    <xf numFmtId="0" fontId="2" fillId="0" borderId="31" xfId="0" applyFont="1" applyFill="1" applyBorder="1" applyAlignment="1" applyProtection="1">
      <alignment horizontal="center" vertical="center" shrinkToFit="1"/>
      <protection hidden="1"/>
    </xf>
    <xf numFmtId="0" fontId="2" fillId="0" borderId="32" xfId="0" applyFont="1" applyFill="1" applyBorder="1" applyAlignment="1" applyProtection="1">
      <alignment vertical="center" shrinkToFit="1"/>
      <protection hidden="1"/>
    </xf>
    <xf numFmtId="0" fontId="2" fillId="0" borderId="31" xfId="0" applyFont="1" applyFill="1" applyBorder="1" applyAlignment="1" applyProtection="1">
      <alignment vertical="center" shrinkToFit="1"/>
      <protection hidden="1"/>
    </xf>
    <xf numFmtId="0" fontId="10" fillId="0" borderId="32" xfId="0" applyFont="1" applyFill="1" applyBorder="1" applyAlignment="1" applyProtection="1">
      <alignment horizontal="center" vertical="center" shrinkToFit="1"/>
      <protection hidden="1"/>
    </xf>
    <xf numFmtId="0" fontId="10" fillId="0" borderId="33" xfId="0" applyFont="1" applyFill="1" applyBorder="1" applyAlignment="1" applyProtection="1">
      <alignment horizontal="center" vertical="center" shrinkToFit="1"/>
      <protection hidden="1"/>
    </xf>
    <xf numFmtId="0" fontId="10" fillId="0" borderId="31" xfId="0" applyFont="1" applyFill="1" applyBorder="1" applyAlignment="1" applyProtection="1">
      <alignment horizontal="center" vertical="center" shrinkToFit="1"/>
      <protection hidden="1"/>
    </xf>
    <xf numFmtId="0" fontId="2" fillId="0" borderId="33" xfId="0" applyFont="1" applyFill="1" applyBorder="1" applyAlignment="1" applyProtection="1">
      <alignment horizontal="center" vertical="center" shrinkToFit="1"/>
      <protection hidden="1"/>
    </xf>
    <xf numFmtId="0" fontId="4" fillId="0" borderId="38" xfId="1" applyFill="1" applyBorder="1" applyAlignment="1" applyProtection="1">
      <alignment vertical="center" shrinkToFit="1"/>
      <protection hidden="1"/>
    </xf>
    <xf numFmtId="0" fontId="4" fillId="0" borderId="39" xfId="1" applyFill="1" applyBorder="1" applyAlignment="1" applyProtection="1">
      <alignment vertical="center" shrinkToFit="1"/>
      <protection hidden="1"/>
    </xf>
    <xf numFmtId="0" fontId="4" fillId="0" borderId="32" xfId="1" applyFill="1" applyBorder="1" applyAlignment="1" applyProtection="1">
      <alignment vertical="center" shrinkToFit="1"/>
      <protection hidden="1"/>
    </xf>
    <xf numFmtId="0" fontId="4" fillId="0" borderId="31" xfId="1" applyFill="1" applyBorder="1" applyAlignment="1" applyProtection="1">
      <alignment vertical="center" shrinkToFit="1"/>
      <protection hidden="1"/>
    </xf>
    <xf numFmtId="0" fontId="4" fillId="0" borderId="24" xfId="1" applyFill="1" applyBorder="1" applyAlignment="1" applyProtection="1">
      <alignment vertical="center" shrinkToFit="1"/>
      <protection hidden="1"/>
    </xf>
    <xf numFmtId="0" fontId="4" fillId="0" borderId="25" xfId="1" applyFill="1" applyBorder="1" applyAlignment="1" applyProtection="1">
      <alignment vertical="center" shrinkToFit="1"/>
      <protection hidden="1"/>
    </xf>
    <xf numFmtId="165" fontId="12" fillId="0" borderId="29" xfId="0" applyNumberFormat="1" applyFont="1" applyFill="1" applyBorder="1" applyAlignment="1" applyProtection="1">
      <alignment horizontal="center" vertical="center" shrinkToFit="1"/>
      <protection hidden="1"/>
    </xf>
    <xf numFmtId="165" fontId="12" fillId="0" borderId="25" xfId="0" applyNumberFormat="1" applyFont="1" applyFill="1" applyBorder="1" applyAlignment="1" applyProtection="1">
      <alignment horizontal="center" vertical="center" shrinkToFit="1"/>
      <protection hidden="1"/>
    </xf>
    <xf numFmtId="165" fontId="13" fillId="0" borderId="39" xfId="0" applyNumberFormat="1" applyFont="1" applyFill="1" applyBorder="1" applyAlignment="1" applyProtection="1">
      <alignment horizontal="center" vertical="center" shrinkToFit="1"/>
      <protection hidden="1"/>
    </xf>
    <xf numFmtId="165" fontId="12" fillId="0" borderId="30" xfId="0" applyNumberFormat="1" applyFont="1" applyFill="1" applyBorder="1" applyAlignment="1" applyProtection="1">
      <alignment horizontal="center" vertical="center" shrinkToFit="1"/>
      <protection hidden="1"/>
    </xf>
    <xf numFmtId="165" fontId="12" fillId="0" borderId="31" xfId="0" applyNumberFormat="1" applyFont="1" applyFill="1" applyBorder="1" applyAlignment="1" applyProtection="1">
      <alignment horizontal="center" vertical="center" shrinkToFit="1"/>
      <protection hidden="1"/>
    </xf>
    <xf numFmtId="165" fontId="9" fillId="0" borderId="30" xfId="0" applyNumberFormat="1" applyFont="1" applyFill="1" applyBorder="1" applyAlignment="1" applyProtection="1">
      <alignment horizontal="center" vertical="center" shrinkToFit="1"/>
      <protection hidden="1"/>
    </xf>
    <xf numFmtId="165" fontId="9" fillId="0" borderId="31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34" xfId="1" applyFill="1" applyBorder="1" applyAlignment="1" applyProtection="1">
      <alignment vertical="center" shrinkToFit="1"/>
      <protection hidden="1"/>
    </xf>
    <xf numFmtId="0" fontId="4" fillId="0" borderId="44" xfId="1" applyFill="1" applyBorder="1" applyAlignment="1" applyProtection="1">
      <alignment vertical="center" shrinkToFit="1"/>
      <protection hidden="1"/>
    </xf>
    <xf numFmtId="165" fontId="11" fillId="0" borderId="30" xfId="0" applyNumberFormat="1" applyFont="1" applyFill="1" applyBorder="1" applyAlignment="1" applyProtection="1">
      <alignment horizontal="center" vertical="center" shrinkToFit="1"/>
      <protection hidden="1"/>
    </xf>
    <xf numFmtId="165" fontId="11" fillId="0" borderId="31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34" xfId="0" applyFont="1" applyFill="1" applyBorder="1" applyAlignment="1" applyProtection="1">
      <alignment vertical="center" shrinkToFit="1"/>
      <protection hidden="1"/>
    </xf>
    <xf numFmtId="0" fontId="10" fillId="0" borderId="44" xfId="0" applyFont="1" applyFill="1" applyBorder="1" applyAlignment="1" applyProtection="1">
      <alignment vertical="center" shrinkToFit="1"/>
      <protection hidden="1"/>
    </xf>
    <xf numFmtId="164" fontId="2" fillId="0" borderId="17" xfId="0" applyNumberFormat="1" applyFont="1" applyFill="1" applyBorder="1" applyAlignment="1" applyProtection="1">
      <alignment horizontal="center" vertical="center"/>
      <protection hidden="1"/>
    </xf>
    <xf numFmtId="164" fontId="2" fillId="0" borderId="18" xfId="0" applyNumberFormat="1" applyFont="1" applyFill="1" applyBorder="1" applyAlignment="1" applyProtection="1">
      <alignment horizontal="center" vertical="center"/>
      <protection hidden="1"/>
    </xf>
    <xf numFmtId="164" fontId="14" fillId="0" borderId="17" xfId="0" applyNumberFormat="1" applyFont="1" applyFill="1" applyBorder="1" applyAlignment="1" applyProtection="1">
      <alignment horizontal="center" vertical="center"/>
      <protection hidden="1"/>
    </xf>
    <xf numFmtId="164" fontId="14" fillId="0" borderId="18" xfId="0" applyNumberFormat="1" applyFont="1" applyFill="1" applyBorder="1" applyAlignment="1" applyProtection="1">
      <alignment horizontal="center" vertical="center"/>
      <protection hidden="1"/>
    </xf>
    <xf numFmtId="164" fontId="14" fillId="0" borderId="19" xfId="0" applyNumberFormat="1" applyFont="1" applyFill="1" applyBorder="1" applyAlignment="1" applyProtection="1">
      <alignment horizontal="center" vertical="center"/>
      <protection hidden="1"/>
    </xf>
    <xf numFmtId="0" fontId="2" fillId="0" borderId="18" xfId="0" applyFont="1" applyFill="1" applyBorder="1" applyAlignment="1" applyProtection="1">
      <alignment horizontal="center" shrinkToFit="1"/>
      <protection hidden="1"/>
    </xf>
    <xf numFmtId="0" fontId="2" fillId="0" borderId="19" xfId="0" applyFont="1" applyFill="1" applyBorder="1" applyAlignment="1" applyProtection="1">
      <alignment horizontal="center" shrinkToFit="1"/>
      <protection hidden="1"/>
    </xf>
    <xf numFmtId="0" fontId="6" fillId="0" borderId="20" xfId="0" applyFont="1" applyFill="1" applyBorder="1" applyAlignment="1" applyProtection="1">
      <alignment vertical="top" shrinkToFit="1"/>
      <protection hidden="1"/>
    </xf>
    <xf numFmtId="0" fontId="6" fillId="0" borderId="21" xfId="0" applyFont="1" applyFill="1" applyBorder="1" applyAlignment="1" applyProtection="1">
      <alignment vertical="top" shrinkToFit="1"/>
      <protection hidden="1"/>
    </xf>
    <xf numFmtId="0" fontId="6" fillId="0" borderId="22" xfId="0" applyFont="1" applyFill="1" applyBorder="1" applyAlignment="1" applyProtection="1">
      <alignment vertical="top" shrinkToFit="1"/>
      <protection hidden="1"/>
    </xf>
    <xf numFmtId="0" fontId="6" fillId="0" borderId="23" xfId="0" applyFont="1" applyFill="1" applyBorder="1" applyAlignment="1" applyProtection="1">
      <alignment vertical="top" shrinkToFit="1"/>
      <protection hidden="1"/>
    </xf>
    <xf numFmtId="165" fontId="9" fillId="0" borderId="29" xfId="0" applyNumberFormat="1" applyFont="1" applyFill="1" applyBorder="1" applyAlignment="1" applyProtection="1">
      <alignment horizontal="center" vertical="center" shrinkToFit="1"/>
      <protection hidden="1"/>
    </xf>
    <xf numFmtId="165" fontId="9" fillId="0" borderId="25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10" xfId="1" applyFill="1" applyBorder="1" applyAlignment="1" applyProtection="1">
      <alignment horizontal="center" shrinkToFit="1"/>
      <protection hidden="1"/>
    </xf>
    <xf numFmtId="0" fontId="4" fillId="0" borderId="11" xfId="1" applyFill="1" applyBorder="1" applyAlignment="1" applyProtection="1">
      <alignment horizontal="center" shrinkToFit="1"/>
      <protection hidden="1"/>
    </xf>
    <xf numFmtId="0" fontId="4" fillId="0" borderId="12" xfId="1" applyFill="1" applyBorder="1" applyAlignment="1" applyProtection="1">
      <alignment horizontal="center" shrinkToFit="1"/>
      <protection hidden="1"/>
    </xf>
    <xf numFmtId="0" fontId="2" fillId="0" borderId="1" xfId="0" applyFont="1" applyFill="1" applyBorder="1" applyAlignment="1" applyProtection="1">
      <alignment horizontal="center" vertical="center" textRotation="90" shrinkToFit="1"/>
      <protection hidden="1"/>
    </xf>
    <xf numFmtId="0" fontId="2" fillId="0" borderId="6" xfId="0" applyFont="1" applyFill="1" applyBorder="1" applyAlignment="1" applyProtection="1">
      <alignment horizontal="center" vertical="center" textRotation="90" shrinkToFit="1"/>
      <protection hidden="1"/>
    </xf>
    <xf numFmtId="0" fontId="2" fillId="0" borderId="13" xfId="0" applyFont="1" applyFill="1" applyBorder="1" applyAlignment="1" applyProtection="1">
      <alignment horizontal="center" vertical="center" textRotation="90" shrinkToFit="1"/>
      <protection hidden="1"/>
    </xf>
    <xf numFmtId="0" fontId="4" fillId="0" borderId="2" xfId="1" applyFill="1" applyBorder="1" applyAlignment="1" applyProtection="1">
      <alignment horizontal="center" shrinkToFit="1"/>
      <protection hidden="1"/>
    </xf>
    <xf numFmtId="0" fontId="4" fillId="0" borderId="3" xfId="1" applyFill="1" applyBorder="1" applyAlignment="1" applyProtection="1">
      <alignment horizontal="center" shrinkToFit="1"/>
      <protection hidden="1"/>
    </xf>
    <xf numFmtId="0" fontId="4" fillId="0" borderId="4" xfId="1" applyFill="1" applyBorder="1" applyAlignment="1" applyProtection="1">
      <alignment horizontal="center" shrinkToFit="1"/>
      <protection hidden="1"/>
    </xf>
    <xf numFmtId="0" fontId="4" fillId="0" borderId="7" xfId="1" applyFill="1" applyBorder="1" applyAlignment="1" applyProtection="1">
      <alignment horizontal="center" shrinkToFit="1"/>
      <protection hidden="1"/>
    </xf>
    <xf numFmtId="0" fontId="4" fillId="0" borderId="8" xfId="1" applyFill="1" applyBorder="1" applyAlignment="1" applyProtection="1">
      <alignment horizontal="center" shrinkToFit="1"/>
      <protection hidden="1"/>
    </xf>
    <xf numFmtId="0" fontId="4" fillId="0" borderId="9" xfId="1" applyFill="1" applyBorder="1" applyAlignment="1" applyProtection="1">
      <alignment horizontal="center" shrinkToFit="1"/>
      <protection hidden="1"/>
    </xf>
    <xf numFmtId="0" fontId="2" fillId="0" borderId="14" xfId="1" applyFont="1" applyFill="1" applyBorder="1" applyAlignment="1" applyProtection="1">
      <alignment horizontal="center" shrinkToFit="1"/>
      <protection hidden="1"/>
    </xf>
    <xf numFmtId="0" fontId="2" fillId="0" borderId="15" xfId="1" applyFont="1" applyFill="1" applyBorder="1" applyAlignment="1" applyProtection="1">
      <alignment horizontal="center" shrinkToFit="1"/>
      <protection hidden="1"/>
    </xf>
    <xf numFmtId="0" fontId="2" fillId="0" borderId="16" xfId="1" applyFont="1" applyFill="1" applyBorder="1" applyAlignment="1" applyProtection="1">
      <alignment horizontal="center" shrinkToFit="1"/>
      <protection hidden="1"/>
    </xf>
    <xf numFmtId="0" fontId="5" fillId="0" borderId="57" xfId="0" applyFont="1" applyFill="1" applyBorder="1" applyAlignment="1" applyProtection="1">
      <alignment horizontal="center" shrinkToFit="1"/>
      <protection hidden="1"/>
    </xf>
    <xf numFmtId="0" fontId="5" fillId="0" borderId="36" xfId="0" applyFont="1" applyFill="1" applyBorder="1" applyAlignment="1" applyProtection="1">
      <alignment horizontal="center" shrinkToFit="1"/>
      <protection hidden="1"/>
    </xf>
    <xf numFmtId="0" fontId="5" fillId="0" borderId="47" xfId="0" applyFont="1" applyFill="1" applyBorder="1" applyAlignment="1" applyProtection="1">
      <alignment horizontal="center" shrinkToFit="1"/>
      <protection hidden="1"/>
    </xf>
    <xf numFmtId="0" fontId="5" fillId="0" borderId="43" xfId="0" applyFont="1" applyFill="1" applyBorder="1" applyAlignment="1" applyProtection="1">
      <alignment horizontal="center" shrinkToFit="1"/>
      <protection hidden="1"/>
    </xf>
    <xf numFmtId="0" fontId="5" fillId="0" borderId="40" xfId="0" applyFont="1" applyFill="1" applyBorder="1" applyAlignment="1" applyProtection="1">
      <alignment horizontal="center" shrinkToFit="1"/>
      <protection hidden="1"/>
    </xf>
    <xf numFmtId="0" fontId="5" fillId="0" borderId="42" xfId="0" applyFont="1" applyFill="1" applyBorder="1" applyAlignment="1" applyProtection="1">
      <alignment horizontal="center" shrinkToFit="1"/>
      <protection hidden="1"/>
    </xf>
    <xf numFmtId="0" fontId="5" fillId="0" borderId="56" xfId="0" applyFont="1" applyFill="1" applyBorder="1" applyAlignment="1" applyProtection="1">
      <alignment horizontal="center" shrinkToFit="1"/>
      <protection hidden="1"/>
    </xf>
    <xf numFmtId="0" fontId="5" fillId="0" borderId="48" xfId="0" applyFont="1" applyFill="1" applyBorder="1" applyAlignment="1" applyProtection="1">
      <alignment horizontal="center" shrinkToFit="1"/>
      <protection hidden="1"/>
    </xf>
    <xf numFmtId="0" fontId="5" fillId="0" borderId="49" xfId="0" applyFont="1" applyFill="1" applyBorder="1" applyAlignment="1" applyProtection="1">
      <alignment horizontal="center" shrinkToFit="1"/>
      <protection hidden="1"/>
    </xf>
    <xf numFmtId="49" fontId="15" fillId="0" borderId="30" xfId="0" applyNumberFormat="1" applyFont="1" applyFill="1" applyBorder="1" applyAlignment="1" applyProtection="1">
      <alignment horizontal="center" vertical="center" shrinkToFit="1"/>
      <protection hidden="1"/>
    </xf>
    <xf numFmtId="49" fontId="15" fillId="0" borderId="31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45" xfId="1" applyFill="1" applyBorder="1" applyAlignment="1" applyProtection="1">
      <alignment vertical="center" shrinkToFit="1"/>
      <protection hidden="1"/>
    </xf>
    <xf numFmtId="0" fontId="4" fillId="0" borderId="46" xfId="1" applyFill="1" applyBorder="1" applyAlignment="1" applyProtection="1">
      <alignment vertical="center" shrinkToFit="1"/>
      <protection hidden="1"/>
    </xf>
    <xf numFmtId="0" fontId="10" fillId="0" borderId="38" xfId="0" applyFont="1" applyFill="1" applyBorder="1" applyAlignment="1" applyProtection="1">
      <alignment horizontal="center" vertical="center" shrinkToFit="1"/>
      <protection hidden="1"/>
    </xf>
    <xf numFmtId="0" fontId="10" fillId="0" borderId="40" xfId="0" applyFont="1" applyFill="1" applyBorder="1" applyAlignment="1" applyProtection="1">
      <alignment horizontal="center" vertical="center" shrinkToFit="1"/>
      <protection hidden="1"/>
    </xf>
    <xf numFmtId="0" fontId="10" fillId="0" borderId="39" xfId="0" applyFont="1" applyFill="1" applyBorder="1" applyAlignment="1" applyProtection="1">
      <alignment horizontal="center" vertical="center" shrinkToFit="1"/>
      <protection hidden="1"/>
    </xf>
    <xf numFmtId="0" fontId="2" fillId="0" borderId="51" xfId="0" applyFont="1" applyFill="1" applyBorder="1" applyAlignment="1" applyProtection="1">
      <alignment vertical="center" shrinkToFit="1"/>
      <protection hidden="1"/>
    </xf>
    <xf numFmtId="0" fontId="2" fillId="0" borderId="50" xfId="0" applyFont="1" applyFill="1" applyBorder="1" applyAlignment="1" applyProtection="1">
      <alignment vertical="center" shrinkToFit="1"/>
      <protection hidden="1"/>
    </xf>
    <xf numFmtId="165" fontId="2" fillId="0" borderId="56" xfId="0" applyNumberFormat="1" applyFont="1" applyFill="1" applyBorder="1" applyAlignment="1" applyProtection="1">
      <alignment horizontal="center" vertical="center" shrinkToFit="1"/>
      <protection hidden="1"/>
    </xf>
    <xf numFmtId="165" fontId="2" fillId="0" borderId="50" xfId="0" applyNumberFormat="1" applyFont="1" applyFill="1" applyBorder="1" applyAlignment="1" applyProtection="1">
      <alignment horizontal="center" vertical="center" shrinkToFit="1"/>
      <protection hidden="1"/>
    </xf>
    <xf numFmtId="0" fontId="2" fillId="0" borderId="26" xfId="0" applyFont="1" applyFill="1" applyBorder="1" applyAlignment="1" applyProtection="1">
      <alignment horizontal="center" vertical="center" shrinkToFit="1"/>
      <protection hidden="1"/>
    </xf>
    <xf numFmtId="0" fontId="2" fillId="0" borderId="48" xfId="0" applyFont="1" applyFill="1" applyBorder="1" applyAlignment="1" applyProtection="1">
      <alignment horizontal="center" vertical="center" shrinkToFit="1"/>
      <protection hidden="1"/>
    </xf>
    <xf numFmtId="49" fontId="15" fillId="0" borderId="43" xfId="0" applyNumberFormat="1" applyFont="1" applyFill="1" applyBorder="1" applyAlignment="1" applyProtection="1">
      <alignment horizontal="center" vertical="center" shrinkToFit="1"/>
      <protection hidden="1"/>
    </xf>
    <xf numFmtId="49" fontId="15" fillId="0" borderId="39" xfId="0" applyNumberFormat="1" applyFont="1" applyFill="1" applyBorder="1" applyAlignment="1" applyProtection="1">
      <alignment horizontal="center" vertical="center" shrinkToFit="1"/>
      <protection hidden="1"/>
    </xf>
    <xf numFmtId="49" fontId="5" fillId="0" borderId="43" xfId="0" applyNumberFormat="1" applyFont="1" applyFill="1" applyBorder="1" applyAlignment="1" applyProtection="1">
      <alignment horizontal="center" shrinkToFit="1"/>
      <protection hidden="1"/>
    </xf>
    <xf numFmtId="49" fontId="5" fillId="0" borderId="40" xfId="0" applyNumberFormat="1" applyFont="1" applyFill="1" applyBorder="1" applyAlignment="1" applyProtection="1">
      <alignment horizontal="center" shrinkToFit="1"/>
      <protection hidden="1"/>
    </xf>
    <xf numFmtId="49" fontId="5" fillId="0" borderId="42" xfId="0" applyNumberFormat="1" applyFont="1" applyFill="1" applyBorder="1" applyAlignment="1" applyProtection="1">
      <alignment horizontal="center" shrinkToFit="1"/>
      <protection hidden="1"/>
    </xf>
    <xf numFmtId="49" fontId="5" fillId="0" borderId="30" xfId="0" applyNumberFormat="1" applyFont="1" applyFill="1" applyBorder="1" applyAlignment="1" applyProtection="1">
      <alignment horizontal="center" shrinkToFit="1"/>
      <protection hidden="1"/>
    </xf>
    <xf numFmtId="49" fontId="5" fillId="0" borderId="33" xfId="0" applyNumberFormat="1" applyFont="1" applyFill="1" applyBorder="1" applyAlignment="1" applyProtection="1">
      <alignment horizontal="center" shrinkToFit="1"/>
      <protection hidden="1"/>
    </xf>
    <xf numFmtId="49" fontId="5" fillId="0" borderId="35" xfId="0" applyNumberFormat="1" applyFont="1" applyFill="1" applyBorder="1" applyAlignment="1" applyProtection="1">
      <alignment horizontal="center" shrinkToFit="1"/>
      <protection hidden="1"/>
    </xf>
    <xf numFmtId="0" fontId="4" fillId="0" borderId="53" xfId="1" applyFill="1" applyBorder="1" applyAlignment="1" applyProtection="1">
      <alignment vertical="center" shrinkToFit="1"/>
      <protection hidden="1"/>
    </xf>
    <xf numFmtId="0" fontId="4" fillId="0" borderId="54" xfId="1" applyFill="1" applyBorder="1" applyAlignment="1" applyProtection="1">
      <alignment vertical="center" shrinkToFit="1"/>
      <protection hidden="1"/>
    </xf>
    <xf numFmtId="49" fontId="15" fillId="0" borderId="29" xfId="0" applyNumberFormat="1" applyFont="1" applyFill="1" applyBorder="1" applyAlignment="1" applyProtection="1">
      <alignment horizontal="center" vertical="center" shrinkToFit="1"/>
      <protection hidden="1"/>
    </xf>
    <xf numFmtId="49" fontId="15" fillId="0" borderId="25" xfId="0" applyNumberFormat="1" applyFont="1" applyFill="1" applyBorder="1" applyAlignment="1" applyProtection="1">
      <alignment horizontal="center" vertical="center" shrinkToFit="1"/>
      <protection hidden="1"/>
    </xf>
    <xf numFmtId="0" fontId="4" fillId="0" borderId="51" xfId="1" applyFill="1" applyBorder="1" applyAlignment="1" applyProtection="1">
      <alignment vertical="center" shrinkToFit="1"/>
      <protection hidden="1"/>
    </xf>
    <xf numFmtId="0" fontId="4" fillId="0" borderId="50" xfId="1" applyFill="1" applyBorder="1" applyAlignment="1" applyProtection="1">
      <alignment vertical="center" shrinkToFit="1"/>
      <protection hidden="1"/>
    </xf>
    <xf numFmtId="49" fontId="5" fillId="0" borderId="57" xfId="0" applyNumberFormat="1" applyFont="1" applyFill="1" applyBorder="1" applyAlignment="1" applyProtection="1">
      <alignment horizontal="center" shrinkToFit="1"/>
      <protection hidden="1"/>
    </xf>
    <xf numFmtId="49" fontId="5" fillId="0" borderId="36" xfId="0" applyNumberFormat="1" applyFont="1" applyFill="1" applyBorder="1" applyAlignment="1" applyProtection="1">
      <alignment horizontal="center" shrinkToFit="1"/>
      <protection hidden="1"/>
    </xf>
    <xf numFmtId="49" fontId="5" fillId="0" borderId="47" xfId="0" applyNumberFormat="1" applyFont="1" applyFill="1" applyBorder="1" applyAlignment="1" applyProtection="1">
      <alignment horizontal="center" shrinkToFit="1"/>
      <protection hidden="1"/>
    </xf>
    <xf numFmtId="0" fontId="4" fillId="0" borderId="41" xfId="1" applyFill="1" applyBorder="1" applyAlignment="1" applyProtection="1">
      <alignment vertical="center" shrinkToFit="1"/>
      <protection hidden="1"/>
    </xf>
    <xf numFmtId="0" fontId="4" fillId="0" borderId="52" xfId="1" applyFill="1" applyBorder="1" applyAlignment="1" applyProtection="1">
      <alignment vertical="center" shrinkToFit="1"/>
      <protection hidden="1"/>
    </xf>
    <xf numFmtId="0" fontId="23" fillId="0" borderId="65" xfId="0" quotePrefix="1" applyFont="1" applyFill="1" applyBorder="1" applyAlignment="1" applyProtection="1">
      <alignment horizontal="center" shrinkToFit="1"/>
      <protection hidden="1"/>
    </xf>
    <xf numFmtId="0" fontId="23" fillId="0" borderId="44" xfId="0" quotePrefix="1" applyFont="1" applyFill="1" applyBorder="1" applyAlignment="1" applyProtection="1">
      <alignment horizontal="center" shrinkToFit="1"/>
      <protection hidden="1"/>
    </xf>
    <xf numFmtId="0" fontId="23" fillId="0" borderId="65" xfId="0" applyFont="1" applyFill="1" applyBorder="1" applyAlignment="1" applyProtection="1">
      <alignment horizontal="center" vertical="center" shrinkToFit="1"/>
      <protection hidden="1"/>
    </xf>
    <xf numFmtId="0" fontId="23" fillId="0" borderId="44" xfId="0" applyFont="1" applyFill="1" applyBorder="1" applyAlignment="1" applyProtection="1">
      <alignment horizontal="center" vertical="center" shrinkToFit="1"/>
      <protection hidden="1"/>
    </xf>
    <xf numFmtId="0" fontId="22" fillId="0" borderId="24" xfId="1" applyFont="1" applyFill="1" applyBorder="1" applyAlignment="1" applyProtection="1">
      <alignment vertical="center" shrinkToFit="1"/>
      <protection hidden="1"/>
    </xf>
    <xf numFmtId="0" fontId="22" fillId="0" borderId="25" xfId="1" applyFont="1" applyFill="1" applyBorder="1" applyAlignment="1" applyProtection="1">
      <alignment vertical="center" shrinkToFit="1"/>
      <protection hidden="1"/>
    </xf>
    <xf numFmtId="165" fontId="13" fillId="0" borderId="43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32" xfId="0" applyFont="1" applyFill="1" applyBorder="1" applyAlignment="1" applyProtection="1">
      <alignment vertical="center" shrinkToFit="1"/>
      <protection hidden="1"/>
    </xf>
    <xf numFmtId="0" fontId="6" fillId="0" borderId="31" xfId="0" applyFont="1" applyFill="1" applyBorder="1" applyAlignment="1" applyProtection="1">
      <alignment vertical="center" shrinkToFit="1"/>
      <protection hidden="1"/>
    </xf>
    <xf numFmtId="0" fontId="16" fillId="0" borderId="32" xfId="1" applyFont="1" applyFill="1" applyBorder="1" applyAlignment="1" applyProtection="1">
      <alignment vertical="center" shrinkToFit="1"/>
      <protection hidden="1"/>
    </xf>
    <xf numFmtId="0" fontId="16" fillId="0" borderId="31" xfId="1" applyFont="1" applyFill="1" applyBorder="1" applyAlignment="1" applyProtection="1">
      <alignment vertical="center" shrinkToFit="1"/>
      <protection hidden="1"/>
    </xf>
    <xf numFmtId="0" fontId="4" fillId="0" borderId="14" xfId="1" applyFill="1" applyBorder="1" applyAlignment="1" applyProtection="1">
      <alignment horizontal="center" shrinkToFit="1"/>
      <protection hidden="1"/>
    </xf>
    <xf numFmtId="0" fontId="4" fillId="0" borderId="15" xfId="1" applyFill="1" applyBorder="1" applyAlignment="1" applyProtection="1">
      <alignment horizontal="center" shrinkToFit="1"/>
      <protection hidden="1"/>
    </xf>
    <xf numFmtId="0" fontId="4" fillId="0" borderId="16" xfId="1" applyFill="1" applyBorder="1" applyAlignment="1" applyProtection="1">
      <alignment horizontal="center" shrinkToFit="1"/>
      <protection hidden="1"/>
    </xf>
    <xf numFmtId="0" fontId="23" fillId="0" borderId="32" xfId="0" applyFont="1" applyFill="1" applyBorder="1" applyAlignment="1" applyProtection="1">
      <alignment horizontal="center" vertical="center" shrinkToFit="1"/>
      <protection hidden="1"/>
    </xf>
    <xf numFmtId="0" fontId="23" fillId="0" borderId="33" xfId="0" applyFont="1" applyFill="1" applyBorder="1" applyAlignment="1" applyProtection="1">
      <alignment horizontal="center" vertical="center" shrinkToFit="1"/>
      <protection hidden="1"/>
    </xf>
    <xf numFmtId="0" fontId="23" fillId="0" borderId="31" xfId="0" applyFont="1" applyFill="1" applyBorder="1" applyAlignment="1" applyProtection="1">
      <alignment horizontal="center" vertical="center" shrinkToFit="1"/>
      <protection hidden="1"/>
    </xf>
    <xf numFmtId="0" fontId="23" fillId="0" borderId="32" xfId="0" applyFont="1" applyFill="1" applyBorder="1" applyAlignment="1" applyProtection="1">
      <alignment horizontal="center" shrinkToFit="1"/>
      <protection hidden="1"/>
    </xf>
    <xf numFmtId="0" fontId="23" fillId="0" borderId="33" xfId="0" quotePrefix="1" applyFont="1" applyFill="1" applyBorder="1" applyAlignment="1" applyProtection="1">
      <alignment horizontal="center" shrinkToFit="1"/>
      <protection hidden="1"/>
    </xf>
    <xf numFmtId="0" fontId="23" fillId="0" borderId="31" xfId="0" quotePrefix="1" applyFont="1" applyFill="1" applyBorder="1" applyAlignment="1" applyProtection="1">
      <alignment horizontal="center" shrinkToFit="1"/>
      <protection hidden="1"/>
    </xf>
    <xf numFmtId="165" fontId="2" fillId="0" borderId="33" xfId="0" applyNumberFormat="1" applyFont="1" applyFill="1" applyBorder="1" applyAlignment="1" applyProtection="1">
      <alignment horizontal="center" vertical="center" shrinkToFit="1"/>
      <protection hidden="1"/>
    </xf>
    <xf numFmtId="0" fontId="2" fillId="0" borderId="32" xfId="0" applyFont="1" applyFill="1" applyBorder="1" applyAlignment="1" applyProtection="1">
      <alignment horizontal="center" shrinkToFit="1"/>
      <protection hidden="1"/>
    </xf>
    <xf numFmtId="0" fontId="2" fillId="0" borderId="33" xfId="0" applyFont="1" applyFill="1" applyBorder="1" applyAlignment="1" applyProtection="1">
      <alignment horizontal="center" shrinkToFit="1"/>
      <protection hidden="1"/>
    </xf>
    <xf numFmtId="0" fontId="2" fillId="0" borderId="30" xfId="0" applyFont="1" applyFill="1" applyBorder="1" applyAlignment="1" applyProtection="1">
      <alignment horizontal="center" shrinkToFit="1"/>
      <protection hidden="1"/>
    </xf>
    <xf numFmtId="0" fontId="2" fillId="0" borderId="35" xfId="0" applyFont="1" applyFill="1" applyBorder="1" applyAlignment="1" applyProtection="1">
      <alignment horizontal="center" shrinkToFit="1"/>
      <protection hidden="1"/>
    </xf>
    <xf numFmtId="164" fontId="6" fillId="6" borderId="17" xfId="0" applyNumberFormat="1" applyFont="1" applyFill="1" applyBorder="1" applyAlignment="1" applyProtection="1">
      <alignment horizontal="center" vertical="center"/>
      <protection hidden="1"/>
    </xf>
    <xf numFmtId="164" fontId="6" fillId="6" borderId="18" xfId="0" applyNumberFormat="1" applyFont="1" applyFill="1" applyBorder="1" applyAlignment="1" applyProtection="1">
      <alignment horizontal="center" vertical="center"/>
      <protection hidden="1"/>
    </xf>
    <xf numFmtId="164" fontId="6" fillId="6" borderId="19" xfId="0" applyNumberFormat="1" applyFont="1" applyFill="1" applyBorder="1" applyAlignment="1" applyProtection="1">
      <alignment horizontal="center" vertical="center"/>
      <protection hidden="1"/>
    </xf>
    <xf numFmtId="0" fontId="4" fillId="0" borderId="68" xfId="1" applyFill="1" applyBorder="1" applyAlignment="1" applyProtection="1">
      <alignment horizontal="center" shrinkToFit="1"/>
      <protection hidden="1"/>
    </xf>
    <xf numFmtId="0" fontId="4" fillId="0" borderId="69" xfId="1" applyFill="1" applyBorder="1" applyAlignment="1" applyProtection="1">
      <alignment horizontal="center" shrinkToFit="1"/>
      <protection hidden="1"/>
    </xf>
    <xf numFmtId="0" fontId="4" fillId="0" borderId="70" xfId="1" applyFill="1" applyBorder="1" applyAlignment="1" applyProtection="1">
      <alignment horizontal="center" shrinkToFit="1"/>
      <protection hidden="1"/>
    </xf>
    <xf numFmtId="0" fontId="4" fillId="0" borderId="71" xfId="1" applyFill="1" applyBorder="1" applyAlignment="1" applyProtection="1">
      <alignment horizontal="center" shrinkToFit="1"/>
      <protection hidden="1"/>
    </xf>
    <xf numFmtId="0" fontId="4" fillId="0" borderId="72" xfId="1" applyFill="1" applyBorder="1" applyAlignment="1" applyProtection="1">
      <alignment horizontal="center" shrinkToFit="1"/>
      <protection hidden="1"/>
    </xf>
    <xf numFmtId="0" fontId="4" fillId="0" borderId="73" xfId="1" applyFill="1" applyBorder="1" applyAlignment="1" applyProtection="1">
      <alignment horizontal="center" shrinkToFit="1"/>
      <protection hidden="1"/>
    </xf>
    <xf numFmtId="164" fontId="2" fillId="0" borderId="19" xfId="0" applyNumberFormat="1" applyFont="1" applyFill="1" applyBorder="1" applyAlignment="1" applyProtection="1">
      <alignment horizontal="center" vertical="center"/>
      <protection hidden="1"/>
    </xf>
    <xf numFmtId="49" fontId="9" fillId="0" borderId="29" xfId="0" applyNumberFormat="1" applyFont="1" applyFill="1" applyBorder="1" applyAlignment="1" applyProtection="1">
      <alignment horizontal="center" vertical="center" shrinkToFit="1"/>
      <protection hidden="1"/>
    </xf>
    <xf numFmtId="49" fontId="9" fillId="0" borderId="25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30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31" xfId="0" applyNumberFormat="1" applyFont="1" applyFill="1" applyBorder="1" applyAlignment="1" applyProtection="1">
      <alignment horizontal="center" vertical="center" shrinkToFit="1"/>
      <protection hidden="1"/>
    </xf>
    <xf numFmtId="49" fontId="4" fillId="0" borderId="32" xfId="1" applyNumberFormat="1" applyFill="1" applyBorder="1" applyAlignment="1" applyProtection="1">
      <alignment vertical="center" shrinkToFit="1"/>
      <protection hidden="1"/>
    </xf>
    <xf numFmtId="49" fontId="4" fillId="0" borderId="31" xfId="1" applyNumberFormat="1" applyFill="1" applyBorder="1" applyAlignment="1" applyProtection="1">
      <alignment vertical="center" shrinkToFit="1"/>
      <protection hidden="1"/>
    </xf>
    <xf numFmtId="49" fontId="9" fillId="0" borderId="30" xfId="0" applyNumberFormat="1" applyFont="1" applyFill="1" applyBorder="1" applyAlignment="1" applyProtection="1">
      <alignment horizontal="center" vertical="center" shrinkToFit="1"/>
      <protection hidden="1"/>
    </xf>
    <xf numFmtId="49" fontId="9" fillId="0" borderId="31" xfId="0" applyNumberFormat="1" applyFont="1" applyFill="1" applyBorder="1" applyAlignment="1" applyProtection="1">
      <alignment horizontal="center" vertical="center" shrinkToFit="1"/>
      <protection hidden="1"/>
    </xf>
    <xf numFmtId="49" fontId="25" fillId="0" borderId="43" xfId="1" applyNumberFormat="1" applyFont="1" applyFill="1" applyBorder="1" applyAlignment="1" applyProtection="1">
      <alignment horizontal="center" vertical="center" shrinkToFit="1"/>
      <protection hidden="1"/>
    </xf>
    <xf numFmtId="49" fontId="25" fillId="0" borderId="39" xfId="1" applyNumberFormat="1" applyFont="1" applyFill="1" applyBorder="1" applyAlignment="1" applyProtection="1">
      <alignment horizontal="center" vertical="center" shrinkToFit="1"/>
      <protection hidden="1"/>
    </xf>
    <xf numFmtId="49" fontId="4" fillId="0" borderId="38" xfId="1" applyNumberFormat="1" applyFill="1" applyBorder="1" applyAlignment="1" applyProtection="1">
      <alignment vertical="center" shrinkToFit="1"/>
      <protection hidden="1"/>
    </xf>
    <xf numFmtId="49" fontId="4" fillId="0" borderId="39" xfId="1" applyNumberFormat="1" applyFill="1" applyBorder="1" applyAlignment="1" applyProtection="1">
      <alignment vertical="center" shrinkToFit="1"/>
      <protection hidden="1"/>
    </xf>
    <xf numFmtId="49" fontId="2" fillId="0" borderId="43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39" xfId="0" applyNumberFormat="1" applyFont="1" applyFill="1" applyBorder="1" applyAlignment="1" applyProtection="1">
      <alignment horizontal="center" vertical="center" shrinkToFit="1"/>
      <protection hidden="1"/>
    </xf>
    <xf numFmtId="49" fontId="10" fillId="0" borderId="32" xfId="0" applyNumberFormat="1" applyFont="1" applyFill="1" applyBorder="1" applyAlignment="1" applyProtection="1">
      <alignment vertical="center" shrinkToFit="1"/>
      <protection hidden="1"/>
    </xf>
    <xf numFmtId="49" fontId="10" fillId="0" borderId="31" xfId="0" applyNumberFormat="1" applyFont="1" applyFill="1" applyBorder="1" applyAlignment="1" applyProtection="1">
      <alignment vertical="center" shrinkToFit="1"/>
      <protection hidden="1"/>
    </xf>
    <xf numFmtId="49" fontId="25" fillId="0" borderId="29" xfId="1" applyNumberFormat="1" applyFont="1" applyFill="1" applyBorder="1" applyAlignment="1" applyProtection="1">
      <alignment horizontal="center" vertical="center" shrinkToFit="1"/>
      <protection hidden="1"/>
    </xf>
    <xf numFmtId="49" fontId="25" fillId="0" borderId="25" xfId="1" applyNumberFormat="1" applyFont="1" applyFill="1" applyBorder="1" applyAlignment="1" applyProtection="1">
      <alignment horizontal="center" vertical="center" shrinkToFit="1"/>
      <protection hidden="1"/>
    </xf>
    <xf numFmtId="49" fontId="4" fillId="0" borderId="24" xfId="1" applyNumberFormat="1" applyFill="1" applyBorder="1" applyAlignment="1" applyProtection="1">
      <alignment vertical="center" shrinkToFit="1"/>
      <protection hidden="1"/>
    </xf>
    <xf numFmtId="49" fontId="4" fillId="0" borderId="25" xfId="1" applyNumberFormat="1" applyFill="1" applyBorder="1" applyAlignment="1" applyProtection="1">
      <alignment vertical="center" shrinkToFit="1"/>
      <protection hidden="1"/>
    </xf>
    <xf numFmtId="49" fontId="25" fillId="0" borderId="57" xfId="1" applyNumberFormat="1" applyFont="1" applyFill="1" applyBorder="1" applyAlignment="1" applyProtection="1">
      <alignment horizontal="center" vertical="center" shrinkToFit="1"/>
      <protection hidden="1"/>
    </xf>
    <xf numFmtId="49" fontId="25" fillId="0" borderId="46" xfId="1" applyNumberFormat="1" applyFont="1" applyFill="1" applyBorder="1" applyAlignment="1" applyProtection="1">
      <alignment horizontal="center" vertical="center" shrinkToFit="1"/>
      <protection hidden="1"/>
    </xf>
    <xf numFmtId="0" fontId="10" fillId="0" borderId="37" xfId="0" applyFont="1" applyFill="1" applyBorder="1" applyAlignment="1" applyProtection="1">
      <alignment vertical="center" shrinkToFit="1"/>
      <protection hidden="1"/>
    </xf>
    <xf numFmtId="0" fontId="10" fillId="0" borderId="67" xfId="0" applyFont="1" applyFill="1" applyBorder="1" applyAlignment="1" applyProtection="1">
      <alignment vertical="center" shrinkToFit="1"/>
      <protection hidden="1"/>
    </xf>
    <xf numFmtId="165" fontId="2" fillId="0" borderId="57" xfId="0" applyNumberFormat="1" applyFont="1" applyFill="1" applyBorder="1" applyAlignment="1" applyProtection="1">
      <alignment horizontal="center" vertical="center" shrinkToFit="1"/>
      <protection hidden="1"/>
    </xf>
    <xf numFmtId="165" fontId="2" fillId="0" borderId="46" xfId="0" applyNumberFormat="1" applyFont="1" applyFill="1" applyBorder="1" applyAlignment="1" applyProtection="1">
      <alignment horizontal="center" vertical="center" shrinkToFit="1"/>
      <protection hidden="1"/>
    </xf>
    <xf numFmtId="49" fontId="25" fillId="0" borderId="30" xfId="1" applyNumberFormat="1" applyFont="1" applyFill="1" applyBorder="1" applyAlignment="1" applyProtection="1">
      <alignment horizontal="center" vertical="center" shrinkToFit="1"/>
      <protection hidden="1"/>
    </xf>
    <xf numFmtId="49" fontId="25" fillId="0" borderId="31" xfId="1" applyNumberFormat="1" applyFont="1" applyFill="1" applyBorder="1" applyAlignment="1" applyProtection="1">
      <alignment horizontal="center" vertical="center" shrinkToFit="1"/>
      <protection hidden="1"/>
    </xf>
    <xf numFmtId="165" fontId="12" fillId="0" borderId="56" xfId="0" applyNumberFormat="1" applyFont="1" applyFill="1" applyBorder="1" applyAlignment="1" applyProtection="1">
      <alignment horizontal="center" vertical="center" shrinkToFit="1"/>
      <protection hidden="1"/>
    </xf>
    <xf numFmtId="165" fontId="12" fillId="0" borderId="50" xfId="0" applyNumberFormat="1" applyFont="1" applyFill="1" applyBorder="1" applyAlignment="1" applyProtection="1">
      <alignment horizontal="center" vertical="center" shrinkToFit="1"/>
      <protection hidden="1"/>
    </xf>
    <xf numFmtId="165" fontId="12" fillId="0" borderId="43" xfId="0" applyNumberFormat="1" applyFont="1" applyFill="1" applyBorder="1" applyAlignment="1" applyProtection="1">
      <alignment horizontal="center" vertical="center" shrinkToFit="1"/>
      <protection hidden="1"/>
    </xf>
    <xf numFmtId="165" fontId="12" fillId="0" borderId="39" xfId="0" applyNumberFormat="1" applyFont="1" applyFill="1" applyBorder="1" applyAlignment="1" applyProtection="1">
      <alignment horizontal="center" vertical="center" shrinkToFit="1"/>
      <protection hidden="1"/>
    </xf>
    <xf numFmtId="165" fontId="13" fillId="0" borderId="57" xfId="0" applyNumberFormat="1" applyFont="1" applyFill="1" applyBorder="1" applyAlignment="1" applyProtection="1">
      <alignment horizontal="center" vertical="center" shrinkToFit="1"/>
      <protection hidden="1"/>
    </xf>
    <xf numFmtId="165" fontId="13" fillId="0" borderId="46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63" xfId="0" applyFont="1" applyFill="1" applyBorder="1" applyAlignment="1" applyProtection="1">
      <alignment vertical="center" shrinkToFit="1"/>
      <protection hidden="1"/>
    </xf>
    <xf numFmtId="0" fontId="10" fillId="0" borderId="74" xfId="0" applyFont="1" applyFill="1" applyBorder="1" applyAlignment="1" applyProtection="1">
      <alignment vertical="center" shrinkToFit="1"/>
      <protection hidden="1"/>
    </xf>
    <xf numFmtId="0" fontId="2" fillId="0" borderId="51" xfId="0" applyFont="1" applyFill="1" applyBorder="1" applyAlignment="1" applyProtection="1">
      <alignment horizontal="center" vertical="center" shrinkToFit="1"/>
      <protection hidden="1"/>
    </xf>
    <xf numFmtId="0" fontId="2" fillId="0" borderId="50" xfId="0" applyFont="1" applyFill="1" applyBorder="1" applyAlignment="1" applyProtection="1">
      <alignment horizontal="center" vertical="center" shrinkToFit="1"/>
      <protection hidden="1"/>
    </xf>
    <xf numFmtId="49" fontId="15" fillId="0" borderId="32" xfId="0" applyNumberFormat="1" applyFont="1" applyFill="1" applyBorder="1" applyAlignment="1" applyProtection="1">
      <alignment horizontal="center" vertical="center" shrinkToFit="1"/>
      <protection hidden="1"/>
    </xf>
    <xf numFmtId="49" fontId="15" fillId="0" borderId="33" xfId="0" applyNumberFormat="1" applyFont="1" applyFill="1" applyBorder="1" applyAlignment="1" applyProtection="1">
      <alignment horizontal="center" vertical="center" shrinkToFit="1"/>
      <protection hidden="1"/>
    </xf>
    <xf numFmtId="49" fontId="26" fillId="0" borderId="32" xfId="1" applyNumberFormat="1" applyFont="1" applyFill="1" applyBorder="1" applyAlignment="1" applyProtection="1">
      <alignment horizontal="center" vertical="center" shrinkToFit="1"/>
      <protection hidden="1"/>
    </xf>
    <xf numFmtId="49" fontId="26" fillId="0" borderId="33" xfId="1" applyNumberFormat="1" applyFont="1" applyFill="1" applyBorder="1" applyAlignment="1" applyProtection="1">
      <alignment horizontal="center" vertical="center" shrinkToFit="1"/>
      <protection hidden="1"/>
    </xf>
    <xf numFmtId="49" fontId="26" fillId="0" borderId="31" xfId="1" applyNumberFormat="1" applyFont="1" applyFill="1" applyBorder="1" applyAlignment="1" applyProtection="1">
      <alignment horizontal="center" vertical="center" shrinkToFit="1"/>
      <protection hidden="1"/>
    </xf>
    <xf numFmtId="0" fontId="15" fillId="0" borderId="32" xfId="0" applyFont="1" applyFill="1" applyBorder="1" applyAlignment="1" applyProtection="1">
      <alignment horizontal="center" shrinkToFit="1"/>
      <protection hidden="1"/>
    </xf>
    <xf numFmtId="0" fontId="15" fillId="0" borderId="33" xfId="0" applyFont="1" applyFill="1" applyBorder="1" applyAlignment="1" applyProtection="1">
      <alignment horizontal="center" shrinkToFit="1"/>
      <protection hidden="1"/>
    </xf>
    <xf numFmtId="0" fontId="15" fillId="0" borderId="35" xfId="0" applyFont="1" applyFill="1" applyBorder="1" applyAlignment="1" applyProtection="1">
      <alignment horizontal="center" shrinkToFit="1"/>
      <protection hidden="1"/>
    </xf>
    <xf numFmtId="165" fontId="15" fillId="0" borderId="30" xfId="0" applyNumberFormat="1" applyFont="1" applyFill="1" applyBorder="1" applyAlignment="1" applyProtection="1">
      <alignment horizontal="center" vertical="center" shrinkToFit="1"/>
      <protection hidden="1"/>
    </xf>
    <xf numFmtId="165" fontId="15" fillId="0" borderId="31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55" xfId="0" applyFont="1" applyFill="1" applyBorder="1" applyAlignment="1" applyProtection="1">
      <alignment vertical="center" shrinkToFit="1"/>
      <protection hidden="1"/>
    </xf>
    <xf numFmtId="0" fontId="10" fillId="0" borderId="75" xfId="0" applyFont="1" applyFill="1" applyBorder="1" applyAlignment="1" applyProtection="1">
      <alignment vertical="center" shrinkToFit="1"/>
      <protection hidden="1"/>
    </xf>
    <xf numFmtId="49" fontId="2" fillId="0" borderId="29" xfId="0" applyNumberFormat="1" applyFont="1" applyFill="1" applyBorder="1" applyAlignment="1" applyProtection="1">
      <alignment horizontal="center" vertical="center" shrinkToFit="1"/>
      <protection hidden="1"/>
    </xf>
    <xf numFmtId="49" fontId="2" fillId="0" borderId="25" xfId="0" applyNumberFormat="1" applyFont="1" applyFill="1" applyBorder="1" applyAlignment="1" applyProtection="1">
      <alignment horizontal="center" vertical="center" shrinkToFit="1"/>
      <protection hidden="1"/>
    </xf>
    <xf numFmtId="49" fontId="6" fillId="0" borderId="32" xfId="1" applyNumberFormat="1" applyFont="1" applyFill="1" applyBorder="1" applyAlignment="1" applyProtection="1">
      <alignment vertical="center" shrinkToFit="1"/>
      <protection hidden="1"/>
    </xf>
    <xf numFmtId="49" fontId="6" fillId="0" borderId="31" xfId="1" applyNumberFormat="1" applyFont="1" applyFill="1" applyBorder="1" applyAlignment="1" applyProtection="1">
      <alignment vertical="center" shrinkToFit="1"/>
      <protection hidden="1"/>
    </xf>
    <xf numFmtId="0" fontId="24" fillId="0" borderId="30" xfId="0" applyFont="1" applyFill="1" applyBorder="1" applyAlignment="1" applyProtection="1">
      <alignment horizontal="center" shrinkToFit="1"/>
      <protection hidden="1"/>
    </xf>
    <xf numFmtId="0" fontId="24" fillId="0" borderId="33" xfId="0" applyFont="1" applyFill="1" applyBorder="1" applyAlignment="1" applyProtection="1">
      <alignment horizontal="center" shrinkToFit="1"/>
      <protection hidden="1"/>
    </xf>
    <xf numFmtId="0" fontId="24" fillId="0" borderId="35" xfId="0" applyFont="1" applyFill="1" applyBorder="1" applyAlignment="1" applyProtection="1">
      <alignment horizontal="center" shrinkToFit="1"/>
      <protection hidden="1"/>
    </xf>
    <xf numFmtId="49" fontId="6" fillId="0" borderId="51" xfId="0" applyNumberFormat="1" applyFont="1" applyFill="1" applyBorder="1" applyAlignment="1" applyProtection="1">
      <alignment vertical="center" shrinkToFit="1"/>
      <protection hidden="1"/>
    </xf>
    <xf numFmtId="49" fontId="6" fillId="0" borderId="50" xfId="0" applyNumberFormat="1" applyFont="1" applyFill="1" applyBorder="1" applyAlignment="1" applyProtection="1">
      <alignment vertical="center" shrinkToFit="1"/>
      <protection hidden="1"/>
    </xf>
    <xf numFmtId="49" fontId="6" fillId="0" borderId="32" xfId="0" applyNumberFormat="1" applyFont="1" applyFill="1" applyBorder="1" applyAlignment="1" applyProtection="1">
      <alignment vertical="center" shrinkToFit="1"/>
      <protection hidden="1"/>
    </xf>
    <xf numFmtId="49" fontId="6" fillId="0" borderId="31" xfId="0" applyNumberFormat="1" applyFont="1" applyFill="1" applyBorder="1" applyAlignment="1" applyProtection="1">
      <alignment vertical="center" shrinkToFit="1"/>
      <protection hidden="1"/>
    </xf>
    <xf numFmtId="0" fontId="24" fillId="0" borderId="29" xfId="0" applyFont="1" applyFill="1" applyBorder="1" applyAlignment="1" applyProtection="1">
      <alignment horizontal="center" shrinkToFit="1"/>
      <protection hidden="1"/>
    </xf>
    <xf numFmtId="0" fontId="24" fillId="0" borderId="26" xfId="0" applyFont="1" applyFill="1" applyBorder="1" applyAlignment="1" applyProtection="1">
      <alignment horizontal="center" shrinkToFit="1"/>
      <protection hidden="1"/>
    </xf>
    <xf numFmtId="0" fontId="24" fillId="0" borderId="28" xfId="0" applyFont="1" applyFill="1" applyBorder="1" applyAlignment="1" applyProtection="1">
      <alignment horizontal="center" shrinkToFit="1"/>
      <protection hidden="1"/>
    </xf>
    <xf numFmtId="0" fontId="24" fillId="0" borderId="43" xfId="0" applyFont="1" applyFill="1" applyBorder="1" applyAlignment="1" applyProtection="1">
      <alignment horizontal="center" shrinkToFit="1"/>
      <protection hidden="1"/>
    </xf>
    <xf numFmtId="0" fontId="24" fillId="0" borderId="40" xfId="0" applyFont="1" applyFill="1" applyBorder="1" applyAlignment="1" applyProtection="1">
      <alignment horizontal="center" shrinkToFit="1"/>
      <protection hidden="1"/>
    </xf>
    <xf numFmtId="0" fontId="24" fillId="0" borderId="42" xfId="0" applyFont="1" applyFill="1" applyBorder="1" applyAlignment="1" applyProtection="1">
      <alignment horizontal="center" shrinkToFit="1"/>
      <protection hidden="1"/>
    </xf>
    <xf numFmtId="49" fontId="16" fillId="0" borderId="24" xfId="1" applyNumberFormat="1" applyFont="1" applyFill="1" applyBorder="1" applyAlignment="1" applyProtection="1">
      <alignment vertical="center" shrinkToFit="1"/>
      <protection hidden="1"/>
    </xf>
    <xf numFmtId="49" fontId="16" fillId="0" borderId="25" xfId="1" applyNumberFormat="1" applyFont="1" applyFill="1" applyBorder="1" applyAlignment="1" applyProtection="1">
      <alignment vertical="center" shrinkToFit="1"/>
      <protection hidden="1"/>
    </xf>
    <xf numFmtId="49" fontId="16" fillId="0" borderId="32" xfId="1" applyNumberFormat="1" applyFont="1" applyFill="1" applyBorder="1" applyAlignment="1" applyProtection="1">
      <alignment vertical="center" shrinkToFit="1"/>
      <protection hidden="1"/>
    </xf>
    <xf numFmtId="49" fontId="16" fillId="0" borderId="31" xfId="1" applyNumberFormat="1" applyFont="1" applyFill="1" applyBorder="1" applyAlignment="1" applyProtection="1">
      <alignment vertical="center" shrinkToFit="1"/>
      <protection hidden="1"/>
    </xf>
    <xf numFmtId="49" fontId="16" fillId="0" borderId="38" xfId="1" applyNumberFormat="1" applyFont="1" applyFill="1" applyBorder="1" applyAlignment="1" applyProtection="1">
      <alignment vertical="center" shrinkToFit="1"/>
      <protection hidden="1"/>
    </xf>
    <xf numFmtId="49" fontId="16" fillId="0" borderId="39" xfId="1" applyNumberFormat="1" applyFont="1" applyFill="1" applyBorder="1" applyAlignment="1" applyProtection="1">
      <alignment vertical="center" shrinkToFit="1"/>
      <protection hidden="1"/>
    </xf>
    <xf numFmtId="49" fontId="9" fillId="0" borderId="43" xfId="0" applyNumberFormat="1" applyFont="1" applyFill="1" applyBorder="1" applyAlignment="1" applyProtection="1">
      <alignment horizontal="center" vertical="center" shrinkToFit="1"/>
      <protection hidden="1"/>
    </xf>
    <xf numFmtId="49" fontId="9" fillId="0" borderId="39" xfId="0" applyNumberFormat="1" applyFont="1" applyFill="1" applyBorder="1" applyAlignment="1" applyProtection="1">
      <alignment horizontal="center" vertical="center" shrinkToFit="1"/>
      <protection hidden="1"/>
    </xf>
    <xf numFmtId="0" fontId="2" fillId="0" borderId="34" xfId="0" applyFont="1" applyFill="1" applyBorder="1" applyAlignment="1" applyProtection="1">
      <alignment vertical="center" shrinkToFit="1"/>
      <protection hidden="1"/>
    </xf>
    <xf numFmtId="0" fontId="2" fillId="0" borderId="44" xfId="0" applyFont="1" applyFill="1" applyBorder="1" applyAlignment="1" applyProtection="1">
      <alignment vertical="center" shrinkToFit="1"/>
      <protection hidden="1"/>
    </xf>
    <xf numFmtId="0" fontId="27" fillId="0" borderId="29" xfId="0" applyFont="1" applyBorder="1" applyProtection="1">
      <protection hidden="1"/>
    </xf>
    <xf numFmtId="0" fontId="27" fillId="0" borderId="25" xfId="0" applyFont="1" applyBorder="1" applyProtection="1">
      <protection hidden="1"/>
    </xf>
    <xf numFmtId="0" fontId="27" fillId="0" borderId="43" xfId="0" applyFont="1" applyBorder="1" applyProtection="1">
      <protection hidden="1"/>
    </xf>
    <xf numFmtId="0" fontId="27" fillId="0" borderId="39" xfId="0" applyFont="1" applyBorder="1" applyProtection="1">
      <protection hidden="1"/>
    </xf>
  </cellXfs>
  <cellStyles count="2">
    <cellStyle name="Hyperlink" xfId="1" builtinId="8"/>
    <cellStyle name="Normal" xfId="0" builtinId="0"/>
  </cellStyles>
  <dxfs count="120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55"/>
        </patternFill>
      </fill>
    </dxf>
    <dxf>
      <fill>
        <patternFill>
          <bgColor indexed="38"/>
        </patternFill>
      </fill>
    </dxf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D9FC2C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lathlete.com/index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485774</xdr:colOff>
      <xdr:row>0</xdr:row>
      <xdr:rowOff>47625</xdr:rowOff>
    </xdr:from>
    <xdr:ext cx="5962651" cy="407435"/>
    <xdr:sp macro="" textlink="">
      <xdr:nvSpPr>
        <xdr:cNvPr id="2" name="TextBox 1"/>
        <xdr:cNvSpPr txBox="1"/>
      </xdr:nvSpPr>
      <xdr:spPr>
        <a:xfrm>
          <a:off x="485774" y="47625"/>
          <a:ext cx="5962651" cy="407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 b="1">
              <a:solidFill>
                <a:schemeClr val="tx2"/>
              </a:solidFill>
            </a:rPr>
            <a:t>High</a:t>
          </a:r>
          <a:r>
            <a:rPr lang="en-US" sz="2000" b="1" baseline="0">
              <a:solidFill>
                <a:schemeClr val="tx2"/>
              </a:solidFill>
            </a:rPr>
            <a:t> School Football 32 Week Non-Olympic Program</a:t>
          </a:r>
          <a:endParaRPr lang="en-US" sz="2000" b="1">
            <a:solidFill>
              <a:schemeClr val="tx2"/>
            </a:solidFill>
          </a:endParaRPr>
        </a:p>
      </xdr:txBody>
    </xdr:sp>
    <xdr:clientData/>
  </xdr:oneCellAnchor>
  <xdr:twoCellAnchor>
    <xdr:from>
      <xdr:col>21</xdr:col>
      <xdr:colOff>485775</xdr:colOff>
      <xdr:row>0</xdr:row>
      <xdr:rowOff>161925</xdr:rowOff>
    </xdr:from>
    <xdr:to>
      <xdr:col>27</xdr:col>
      <xdr:colOff>314325</xdr:colOff>
      <xdr:row>0</xdr:row>
      <xdr:rowOff>466724</xdr:rowOff>
    </xdr:to>
    <xdr:sp macro="" textlink="">
      <xdr:nvSpPr>
        <xdr:cNvPr id="3" name="TextBox 2">
          <a:hlinkClick xmlns:r="http://schemas.openxmlformats.org/officeDocument/2006/relationships" r:id="rId1"/>
        </xdr:cNvPr>
        <xdr:cNvSpPr txBox="1"/>
      </xdr:nvSpPr>
      <xdr:spPr>
        <a:xfrm>
          <a:off x="6943725" y="161925"/>
          <a:ext cx="1524000" cy="304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800">
              <a:solidFill>
                <a:srgbClr val="FF0000"/>
              </a:solidFill>
            </a:rPr>
            <a:t>X</a:t>
          </a:r>
          <a:r>
            <a:rPr lang="en-US" sz="1800">
              <a:solidFill>
                <a:srgbClr val="0070C0"/>
              </a:solidFill>
            </a:rPr>
            <a:t>L</a:t>
          </a:r>
          <a:r>
            <a:rPr lang="en-US" sz="1800">
              <a:solidFill>
                <a:sysClr val="windowText" lastClr="000000"/>
              </a:solidFill>
            </a:rPr>
            <a:t>A</a:t>
          </a:r>
          <a:r>
            <a:rPr lang="en-US" sz="1400">
              <a:solidFill>
                <a:sysClr val="windowText" lastClr="000000"/>
              </a:solidFill>
            </a:rPr>
            <a:t>THLETE.COM</a:t>
          </a:r>
          <a:endParaRPr lang="en-US" sz="1400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orking\2008\Hockey%20Strength%20Training%202009f%20inseason%2097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Sheet 6-05-08"/>
      <sheetName val="MaxSheet 8-29-08"/>
      <sheetName val="MaxSheet 9-20-08"/>
      <sheetName val="MaxSheet 7-7-09"/>
      <sheetName val="MaxSheet 4-05-10"/>
      <sheetName val="MaxSheet"/>
      <sheetName val="10 SET SYSTEMS"/>
      <sheetName val="Notes"/>
      <sheetName val="LINE SYSTEMS"/>
      <sheetName val="STRENGTHPREP"/>
      <sheetName val="WARMUP"/>
      <sheetName val="EXERCISES"/>
      <sheetName val="post seasonupper Exam Week"/>
      <sheetName val="post season block 8 Exam"/>
      <sheetName val="post seasonseason upper"/>
      <sheetName val="post season block 7  (2)"/>
      <sheetName val="inseason block 7 Speeed women"/>
      <sheetName val="inseason block 7 "/>
      <sheetName val="inseason block 6 post gpp"/>
      <sheetName val="inseason block 4 adv"/>
      <sheetName val="inseason block 3  iso adv"/>
      <sheetName val="inseason block two  iso advance"/>
      <sheetName val="inseason block 4"/>
      <sheetName val="inseason block 4 Jumping"/>
      <sheetName val="inseason block 5 adva (3)"/>
      <sheetName val="inseason block 5 adva (2)"/>
      <sheetName val="inseason block 5 adva"/>
      <sheetName val="inseason block 4 adva"/>
      <sheetName val="inseason block 3"/>
      <sheetName val="inseason block two  iso"/>
      <sheetName val="inseason block one  ECC"/>
      <sheetName val="Block 7 upper"/>
      <sheetName val="Block 6 arp"/>
      <sheetName val="Block 6 Sleg workout"/>
      <sheetName val="Block 6"/>
      <sheetName val="Block 6 upper arp"/>
      <sheetName val="Block 6 upper 2009 goalie Reac"/>
      <sheetName val="Block 6 upper 2009"/>
      <sheetName val="Block 6 upper"/>
      <sheetName val="Block5"/>
      <sheetName val="Block 4 upper 2009"/>
      <sheetName val="Block 5 upper "/>
      <sheetName val="Block 5 MH FreCo2011SLSp"/>
      <sheetName val="Block 5 MH Upper speed "/>
      <sheetName val="Block 5 ECC MH FreCo2011Sl"/>
      <sheetName val="Block 5 ECC MH Upper 2011"/>
      <sheetName val="Block 4areg upper adv 2011"/>
      <sheetName val="Block 4 upper advanced 2011"/>
      <sheetName val="Block 4 upper advanced 2009"/>
      <sheetName val="Block 4 upper"/>
      <sheetName val="Block 4  non plyo metric"/>
      <sheetName val="Block 4 "/>
      <sheetName val="Block 3 DYN MH home"/>
      <sheetName val="Block 4 areg 2011 SL"/>
      <sheetName val="NG Block 4 areg 2011 up low"/>
      <sheetName val="Block 4 areg 2011"/>
      <sheetName val="Block 4 areg 2011 fath"/>
      <sheetName val="Block 4 tendo 2011"/>
      <sheetName val="Block 4 tendo 2009"/>
      <sheetName val="Block 3 DYN MH French Con"/>
      <sheetName val="Block 3 DYN MH French Con bb"/>
      <sheetName val="Blk 3 DYN MH Fre Conup2011"/>
      <sheetName val="Block 3 3d MH French Con2011"/>
      <sheetName val="Block 3 DYN MH French Con2011"/>
      <sheetName val="Block 3 3day MH FreCo2011SLSupp"/>
      <sheetName val="Block 3 5 ECC MH FreCo2011SLS "/>
      <sheetName val="Block 3 DYN MH French Con (2)"/>
      <sheetName val="Block 2-4 day a week"/>
      <sheetName val="Extra Hockey"/>
      <sheetName val="Block 3 Dyn upper home"/>
      <sheetName val="Block 3 Dyn MH Upper"/>
      <sheetName val="Block 3 ECC MH Upper w oly "/>
      <sheetName val="Block 3  ECC MH Upper 2009"/>
      <sheetName val="Block 3 ECC MH Upper 2011 speed"/>
      <sheetName val="Block 3 ECC MH Upper 2011 "/>
      <sheetName val="Block 3 MH French iso 2009"/>
      <sheetName val="Block 2 ECC MH French LP"/>
      <sheetName val="Block 2 2day Upper"/>
      <sheetName val="Block 2 ECC MH French Con"/>
      <sheetName val="Block 2 ECC MH Upper "/>
      <sheetName val="Block 2 ECC MH Upper w oly "/>
      <sheetName val="Block 2 MH French iso 2009light"/>
      <sheetName val="Block 2 ECC MH French Con bb"/>
      <sheetName val="Block 2 ECC MH Upper speed2011"/>
      <sheetName val="Block 2 ECC MH Upper 2011"/>
      <sheetName val="Block  ECC MH FreCon 2011sl"/>
      <sheetName val="Block 2 ECC MH FreCon 2011 sl"/>
      <sheetName val="Block 2 MH French iso 2011"/>
      <sheetName val="Block 2 ECC MH Upper speed "/>
      <sheetName val="Block 3 ECC MH Upper ng "/>
      <sheetName val="Block 2 ECC MH Upper ng"/>
      <sheetName val="Block 3 MH FreCo2011SLSp"/>
      <sheetName val="Block 2 ECC MH FreCo2011SLSp"/>
      <sheetName val="ng sl blk 3  MH FreCon"/>
      <sheetName val="ng sl blk 2 ECC MH FreCon 2011"/>
      <sheetName val="NG Block 3 ECC MH FreCon 2011"/>
      <sheetName val="NG Block 2 ECC MH FreCon 2011"/>
      <sheetName val="Block 1 ECC MH Upper INj sho"/>
      <sheetName val="Block 1 ECC MH French Con oly"/>
      <sheetName val="Block 1 ECC MH Upper w oly"/>
      <sheetName val="Block 1 ECC MH Upper speed"/>
      <sheetName val="Block 1 ECC MH Upper"/>
      <sheetName val="Block 1 ECC MH Upper speed ng"/>
      <sheetName val="Block 1 ECC MH Upper ng"/>
      <sheetName val="Block 1 ECC MH French Con light"/>
      <sheetName val="Block 1 ECC bb Fre Con team "/>
      <sheetName val="Block 1 ECC MH Fre Con team lig"/>
      <sheetName val="Block 1 ECC MH FreCo2011SLSP "/>
      <sheetName val="Block 1 ECC MH FreCon 2011 SL"/>
      <sheetName val="Block 1 ECC MH FreCon 2011"/>
      <sheetName val="1x10"/>
      <sheetName val="2x10"/>
      <sheetName val="3x10"/>
      <sheetName val="8x5 (4)"/>
      <sheetName val="Download Week (2)"/>
      <sheetName val="Download Week speed"/>
      <sheetName val="Download Week"/>
      <sheetName val="8x5 (2)"/>
      <sheetName val="8x5 (5)"/>
      <sheetName val="8x5 (3)"/>
      <sheetName val="Test Sheet"/>
      <sheetName val="Bio Feedback"/>
      <sheetName val="Bio Feedback (2)"/>
      <sheetName val="8x5"/>
      <sheetName val="Sheet1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Athlete</v>
          </cell>
          <cell r="C3" t="str">
            <v>Jersey #</v>
          </cell>
          <cell r="D3" t="str">
            <v>MONDAY</v>
          </cell>
          <cell r="E3" t="str">
            <v>WENDESDAY</v>
          </cell>
          <cell r="F3" t="str">
            <v>FRIDAY</v>
          </cell>
          <cell r="G3" t="str">
            <v>POWER CLEAN</v>
          </cell>
          <cell r="H3" t="str">
            <v>BACK SQUAT</v>
          </cell>
          <cell r="I3" t="str">
            <v>BENCH PRESS</v>
          </cell>
          <cell r="J3" t="str">
            <v>POWER CLEAN</v>
          </cell>
          <cell r="K3" t="str">
            <v>Clean</v>
          </cell>
          <cell r="L3" t="str">
            <v>Clean &amp; Jerk</v>
          </cell>
          <cell r="M3" t="str">
            <v>Jerk</v>
          </cell>
          <cell r="N3" t="str">
            <v>Push Press</v>
          </cell>
          <cell r="O3" t="str">
            <v>DeadLift</v>
          </cell>
          <cell r="P3" t="str">
            <v>Snatch</v>
          </cell>
          <cell r="Q3" t="str">
            <v>Power Snatch</v>
          </cell>
          <cell r="R3" t="str">
            <v>RDL</v>
          </cell>
          <cell r="S3" t="str">
            <v>Leg Press</v>
          </cell>
          <cell r="T3" t="str">
            <v>DB Hang Clean</v>
          </cell>
          <cell r="U3" t="str">
            <v>DB Jerk</v>
          </cell>
          <cell r="V3" t="str">
            <v>DB Push Press</v>
          </cell>
          <cell r="W3" t="str">
            <v>ONE ARM SNATCH</v>
          </cell>
          <cell r="X3" t="str">
            <v>DB HANG SNATCH</v>
          </cell>
          <cell r="Y3" t="str">
            <v>DB RDL</v>
          </cell>
          <cell r="Z3" t="str">
            <v>SL Leg Press</v>
          </cell>
          <cell r="AA3" t="str">
            <v>DB RDL Shrug</v>
          </cell>
          <cell r="AB3" t="str">
            <v>DB RDL InLine</v>
          </cell>
          <cell r="AC3" t="str">
            <v>RDL Shrug</v>
          </cell>
          <cell r="AD3" t="str">
            <v>DB Clean &amp; Jerk</v>
          </cell>
          <cell r="AE3" t="str">
            <v>Safety Squat</v>
          </cell>
          <cell r="AF3" t="str">
            <v>Hex Deadlift</v>
          </cell>
          <cell r="AG3" t="str">
            <v>Clean Pulls</v>
          </cell>
          <cell r="AH3" t="str">
            <v>Rack Press</v>
          </cell>
          <cell r="AI3" t="str">
            <v>Hammer Pull</v>
          </cell>
          <cell r="AJ3" t="str">
            <v>Hang Snatch</v>
          </cell>
          <cell r="AK3" t="str">
            <v>Jerk Support Iso</v>
          </cell>
          <cell r="AL3" t="str">
            <v>Squat Jump</v>
          </cell>
          <cell r="AM3" t="str">
            <v>SL Hex Deadlift</v>
          </cell>
          <cell r="AW3" t="str">
            <v>BWT</v>
          </cell>
          <cell r="AX3" t="str">
            <v>BACK SQUAT</v>
          </cell>
          <cell r="AY3" t="str">
            <v>FRONT SQUAT</v>
          </cell>
          <cell r="AZ3" t="str">
            <v>STEP UP</v>
          </cell>
          <cell r="BA3" t="str">
            <v>Single Leg Squat</v>
          </cell>
          <cell r="BB3" t="str">
            <v>Front Step up</v>
          </cell>
          <cell r="BC3" t="str">
            <v>DB Step up</v>
          </cell>
          <cell r="BD3" t="str">
            <v>Rever Hyper</v>
          </cell>
          <cell r="BE3" t="str">
            <v>SL Reverse Hyper</v>
          </cell>
          <cell r="BF3" t="str">
            <v>Straight Leg DL</v>
          </cell>
          <cell r="BG3" t="str">
            <v>DB Straight Leg DL</v>
          </cell>
          <cell r="BH3" t="str">
            <v>Walking Lunge</v>
          </cell>
          <cell r="BI3" t="str">
            <v>DB Walking Lunge</v>
          </cell>
          <cell r="BJ3" t="str">
            <v>Lunge</v>
          </cell>
          <cell r="BK3" t="str">
            <v>Rack Squat</v>
          </cell>
          <cell r="BL3" t="str">
            <v>Rack Deadlift</v>
          </cell>
          <cell r="BM3" t="str">
            <v>DeadLift</v>
          </cell>
          <cell r="BN3" t="str">
            <v>Safety Squat</v>
          </cell>
          <cell r="BO3" t="str">
            <v>DB SL Calf Raise</v>
          </cell>
          <cell r="BP3" t="str">
            <v>Sport Back Squat</v>
          </cell>
          <cell r="BQ3" t="str">
            <v>Glute Bar Lift</v>
          </cell>
          <cell r="BR3" t="str">
            <v>SL Hex Deadlift</v>
          </cell>
          <cell r="BS3" t="str">
            <v>Glute Bar SL</v>
          </cell>
          <cell r="CB3" t="str">
            <v>BENCH PRESS</v>
          </cell>
          <cell r="CC3" t="str">
            <v>INCLINE BENCH</v>
          </cell>
          <cell r="CD3" t="str">
            <v>DB BENCH</v>
          </cell>
          <cell r="CE3" t="str">
            <v>DB INCLINE BENCH</v>
          </cell>
          <cell r="CF3" t="str">
            <v>DB Fly</v>
          </cell>
          <cell r="CG3" t="str">
            <v>DB Incline Fly</v>
          </cell>
          <cell r="CH3" t="str">
            <v>Push up</v>
          </cell>
          <cell r="CJ3" t="str">
            <v>DB Shoulder Press</v>
          </cell>
          <cell r="CK3" t="str">
            <v>DB Side Lat Raise</v>
          </cell>
          <cell r="CL3" t="str">
            <v>DB Rear Delt</v>
          </cell>
          <cell r="CM3" t="str">
            <v>OH LAT Raise</v>
          </cell>
          <cell r="CN3" t="str">
            <v>Arnold Press</v>
          </cell>
          <cell r="CO3" t="str">
            <v>DB Shrug</v>
          </cell>
          <cell r="CP3" t="str">
            <v>Shrug</v>
          </cell>
          <cell r="CQ3" t="str">
            <v>Lat Pull Down</v>
          </cell>
          <cell r="CR3" t="str">
            <v>DB BO Row</v>
          </cell>
          <cell r="CS3" t="str">
            <v>Bar Bent Over Row</v>
          </cell>
          <cell r="CT3" t="str">
            <v>Pull up</v>
          </cell>
          <cell r="CU3" t="str">
            <v>Lat Pull Supine</v>
          </cell>
          <cell r="CV3" t="str">
            <v>Dynamic Lat Pull</v>
          </cell>
          <cell r="CW3" t="str">
            <v>Squat Lat Row</v>
          </cell>
          <cell r="CX3" t="str">
            <v>Str Arm Lat Pull</v>
          </cell>
          <cell r="CY3" t="str">
            <v>DB Twist</v>
          </cell>
          <cell r="CZ3" t="str">
            <v>1 Arm Lat Pull Down</v>
          </cell>
          <cell r="DA3" t="str">
            <v>1 Arm Lat Pull Supine</v>
          </cell>
          <cell r="DB3" t="str">
            <v>1 Arm Squat Lat Row</v>
          </cell>
          <cell r="DC3" t="str">
            <v>1 Str Arm Lat Pull</v>
          </cell>
          <cell r="DD3" t="str">
            <v>1 Str Arm S. Lat Pull</v>
          </cell>
          <cell r="DE3" t="str">
            <v>Lat Pull Chin Grip</v>
          </cell>
          <cell r="DF3" t="str">
            <v>Close Grip Bench</v>
          </cell>
          <cell r="DG3" t="str">
            <v>EZ Tri Ext</v>
          </cell>
          <cell r="DH3" t="str">
            <v>Ez Throat Press</v>
          </cell>
          <cell r="DI3" t="str">
            <v>Dips</v>
          </cell>
          <cell r="DJ3" t="str">
            <v>Tri Push Down</v>
          </cell>
          <cell r="DK3" t="str">
            <v>Rev Grip Tri Push</v>
          </cell>
          <cell r="DL3" t="str">
            <v>DB Tri Ext</v>
          </cell>
          <cell r="DM3" t="str">
            <v>DB Tri Pro Sup</v>
          </cell>
          <cell r="DN3" t="str">
            <v>DB Tri Sup Pro</v>
          </cell>
          <cell r="DO3" t="str">
            <v>DB Tri Floor Press</v>
          </cell>
          <cell r="DP3" t="str">
            <v>DB Throat Press</v>
          </cell>
          <cell r="DQ3" t="str">
            <v>DB Pro Sup Throat</v>
          </cell>
          <cell r="DR3" t="str">
            <v>DB Sup Pro Throat</v>
          </cell>
          <cell r="DS3" t="str">
            <v>1 Arm Tri Push Down</v>
          </cell>
          <cell r="DT3" t="str">
            <v>1 Arm Rev Grip Tri P</v>
          </cell>
          <cell r="DU3" t="str">
            <v>Chin up</v>
          </cell>
          <cell r="DV3" t="str">
            <v>Bar Curl</v>
          </cell>
          <cell r="DW3" t="str">
            <v>Concentration Curl</v>
          </cell>
          <cell r="DX3" t="str">
            <v>Ez Bar Curl</v>
          </cell>
          <cell r="DY3" t="str">
            <v>Revs Curl</v>
          </cell>
          <cell r="DZ3" t="str">
            <v>DB Curl</v>
          </cell>
          <cell r="EA3" t="str">
            <v>Drag Curl</v>
          </cell>
          <cell r="EB3" t="str">
            <v>Zotman Curl</v>
          </cell>
          <cell r="EC3" t="str">
            <v>DB Curl to Press</v>
          </cell>
          <cell r="ED3" t="str">
            <v>Incline Hammer Curls</v>
          </cell>
          <cell r="EE3" t="str">
            <v>Gripper</v>
          </cell>
          <cell r="EF3" t="str">
            <v>DB Curl to Arnold</v>
          </cell>
          <cell r="EG3" t="str">
            <v>JM Press</v>
          </cell>
          <cell r="EH3" t="str">
            <v>JM DB Press</v>
          </cell>
        </row>
        <row r="4">
          <cell r="A4">
            <v>1</v>
          </cell>
          <cell r="B4" t="str">
            <v>Test Person 100 1 adjust</v>
          </cell>
          <cell r="D4">
            <v>1</v>
          </cell>
          <cell r="E4">
            <v>1</v>
          </cell>
          <cell r="F4">
            <v>1</v>
          </cell>
          <cell r="G4">
            <v>500</v>
          </cell>
          <cell r="H4">
            <v>450</v>
          </cell>
          <cell r="I4">
            <v>300</v>
          </cell>
          <cell r="J4">
            <v>500</v>
          </cell>
          <cell r="K4">
            <v>450</v>
          </cell>
          <cell r="L4">
            <v>350</v>
          </cell>
          <cell r="M4">
            <v>350</v>
          </cell>
          <cell r="N4">
            <v>325</v>
          </cell>
          <cell r="O4">
            <v>650</v>
          </cell>
          <cell r="P4">
            <v>350</v>
          </cell>
          <cell r="Q4">
            <v>350</v>
          </cell>
          <cell r="R4">
            <v>450</v>
          </cell>
          <cell r="S4">
            <v>675</v>
          </cell>
          <cell r="T4">
            <v>250</v>
          </cell>
          <cell r="U4">
            <v>175</v>
          </cell>
          <cell r="V4">
            <v>175</v>
          </cell>
          <cell r="W4">
            <v>125</v>
          </cell>
          <cell r="X4">
            <v>125</v>
          </cell>
          <cell r="Y4">
            <v>180</v>
          </cell>
          <cell r="Z4">
            <v>337.5</v>
          </cell>
          <cell r="AA4">
            <v>180</v>
          </cell>
          <cell r="AB4">
            <v>180</v>
          </cell>
          <cell r="AC4">
            <v>450</v>
          </cell>
          <cell r="AD4">
            <v>200</v>
          </cell>
          <cell r="AE4">
            <v>598.5</v>
          </cell>
          <cell r="AF4">
            <v>517.5</v>
          </cell>
          <cell r="AG4">
            <v>625</v>
          </cell>
          <cell r="AH4">
            <v>325</v>
          </cell>
          <cell r="AI4">
            <v>375</v>
          </cell>
          <cell r="AJ4">
            <v>180</v>
          </cell>
          <cell r="AK4">
            <v>500</v>
          </cell>
          <cell r="AL4">
            <v>225</v>
          </cell>
          <cell r="AM4">
            <v>225</v>
          </cell>
          <cell r="AX4">
            <v>450</v>
          </cell>
          <cell r="AY4">
            <v>360</v>
          </cell>
          <cell r="AZ4">
            <v>180</v>
          </cell>
          <cell r="BA4">
            <v>202.5</v>
          </cell>
          <cell r="BB4">
            <v>180</v>
          </cell>
          <cell r="BC4">
            <v>90</v>
          </cell>
          <cell r="BD4">
            <v>225</v>
          </cell>
          <cell r="BE4">
            <v>135</v>
          </cell>
          <cell r="BF4">
            <v>225</v>
          </cell>
          <cell r="BG4">
            <v>112.5</v>
          </cell>
          <cell r="BH4">
            <v>180</v>
          </cell>
          <cell r="BI4">
            <v>180</v>
          </cell>
          <cell r="BJ4">
            <v>180</v>
          </cell>
          <cell r="BK4">
            <v>540</v>
          </cell>
          <cell r="BL4">
            <v>750</v>
          </cell>
          <cell r="BM4">
            <v>450</v>
          </cell>
          <cell r="BN4">
            <v>598.5</v>
          </cell>
          <cell r="BO4">
            <v>90</v>
          </cell>
          <cell r="BP4">
            <v>450</v>
          </cell>
          <cell r="BQ4">
            <v>450</v>
          </cell>
          <cell r="BR4">
            <v>112.5</v>
          </cell>
          <cell r="BS4">
            <v>225</v>
          </cell>
          <cell r="CB4">
            <v>300</v>
          </cell>
          <cell r="CC4">
            <v>240</v>
          </cell>
          <cell r="CD4">
            <v>105</v>
          </cell>
          <cell r="CE4">
            <v>90</v>
          </cell>
          <cell r="CF4">
            <v>75</v>
          </cell>
          <cell r="CG4">
            <v>52.5</v>
          </cell>
          <cell r="CH4">
            <v>300</v>
          </cell>
          <cell r="CJ4">
            <v>75</v>
          </cell>
          <cell r="CK4">
            <v>37.5</v>
          </cell>
          <cell r="CL4">
            <v>37.5</v>
          </cell>
          <cell r="CM4">
            <v>30</v>
          </cell>
          <cell r="CN4">
            <v>60</v>
          </cell>
          <cell r="CO4">
            <v>210</v>
          </cell>
          <cell r="CP4">
            <v>360</v>
          </cell>
          <cell r="CQ4">
            <v>225</v>
          </cell>
          <cell r="CR4">
            <v>105</v>
          </cell>
          <cell r="CS4">
            <v>195</v>
          </cell>
          <cell r="CT4">
            <v>180</v>
          </cell>
          <cell r="CU4">
            <v>165</v>
          </cell>
          <cell r="CV4">
            <v>165</v>
          </cell>
          <cell r="CW4">
            <v>165</v>
          </cell>
          <cell r="CX4">
            <v>75</v>
          </cell>
          <cell r="CY4">
            <v>75</v>
          </cell>
          <cell r="CZ4">
            <v>105</v>
          </cell>
          <cell r="DA4">
            <v>75</v>
          </cell>
          <cell r="DB4">
            <v>75</v>
          </cell>
          <cell r="DC4">
            <v>45</v>
          </cell>
          <cell r="DD4">
            <v>45</v>
          </cell>
          <cell r="DE4">
            <v>225</v>
          </cell>
          <cell r="DF4">
            <v>240</v>
          </cell>
          <cell r="DG4">
            <v>105</v>
          </cell>
          <cell r="DH4">
            <v>105</v>
          </cell>
          <cell r="DI4">
            <v>240</v>
          </cell>
          <cell r="DJ4">
            <v>150</v>
          </cell>
          <cell r="DK4">
            <v>150</v>
          </cell>
          <cell r="DL4">
            <v>60</v>
          </cell>
          <cell r="DM4">
            <v>45</v>
          </cell>
          <cell r="DN4">
            <v>45</v>
          </cell>
          <cell r="DO4">
            <v>60</v>
          </cell>
          <cell r="DP4">
            <v>60</v>
          </cell>
          <cell r="DQ4">
            <v>60</v>
          </cell>
          <cell r="DR4">
            <v>60</v>
          </cell>
          <cell r="DS4">
            <v>45</v>
          </cell>
          <cell r="DT4">
            <v>45</v>
          </cell>
          <cell r="DU4">
            <v>180</v>
          </cell>
          <cell r="DV4">
            <v>120</v>
          </cell>
          <cell r="DW4">
            <v>45</v>
          </cell>
          <cell r="DX4">
            <v>120</v>
          </cell>
          <cell r="DY4">
            <v>105</v>
          </cell>
          <cell r="DZ4">
            <v>60</v>
          </cell>
          <cell r="EA4">
            <v>105</v>
          </cell>
          <cell r="EB4">
            <v>60</v>
          </cell>
          <cell r="EC4">
            <v>60</v>
          </cell>
          <cell r="ED4">
            <v>60</v>
          </cell>
          <cell r="EE4">
            <v>180</v>
          </cell>
          <cell r="EF4">
            <v>61.5488</v>
          </cell>
          <cell r="EG4">
            <v>137.42280000000002</v>
          </cell>
          <cell r="EH4">
            <v>64.13064</v>
          </cell>
          <cell r="EK4" t="str">
            <v>Test Person 100 1 adjust</v>
          </cell>
          <cell r="EL4" t="str">
            <v xml:space="preserve">bad manual cllam </v>
          </cell>
        </row>
        <row r="5">
          <cell r="A5">
            <v>2</v>
          </cell>
          <cell r="B5" t="str">
            <v>Test Person 100 2 adjust</v>
          </cell>
          <cell r="D5">
            <v>1</v>
          </cell>
          <cell r="E5">
            <v>1</v>
          </cell>
          <cell r="F5">
            <v>1</v>
          </cell>
          <cell r="G5">
            <v>300</v>
          </cell>
          <cell r="H5">
            <v>500</v>
          </cell>
          <cell r="I5">
            <v>300</v>
          </cell>
          <cell r="J5">
            <v>300</v>
          </cell>
          <cell r="K5">
            <v>100</v>
          </cell>
          <cell r="L5">
            <v>100</v>
          </cell>
          <cell r="M5">
            <v>210</v>
          </cell>
          <cell r="N5">
            <v>195</v>
          </cell>
          <cell r="O5">
            <v>390</v>
          </cell>
          <cell r="P5">
            <v>100</v>
          </cell>
          <cell r="Q5">
            <v>100</v>
          </cell>
          <cell r="R5">
            <v>500</v>
          </cell>
          <cell r="S5">
            <v>750</v>
          </cell>
          <cell r="T5">
            <v>150</v>
          </cell>
          <cell r="U5">
            <v>50</v>
          </cell>
          <cell r="V5">
            <v>50</v>
          </cell>
          <cell r="W5">
            <v>75</v>
          </cell>
          <cell r="X5">
            <v>75</v>
          </cell>
          <cell r="Y5">
            <v>200</v>
          </cell>
          <cell r="Z5">
            <v>375</v>
          </cell>
          <cell r="AA5">
            <v>200</v>
          </cell>
          <cell r="AB5">
            <v>200</v>
          </cell>
          <cell r="AC5">
            <v>500</v>
          </cell>
          <cell r="AD5">
            <v>120</v>
          </cell>
          <cell r="AE5">
            <v>665</v>
          </cell>
          <cell r="AF5">
            <v>575</v>
          </cell>
          <cell r="AG5">
            <v>375</v>
          </cell>
          <cell r="AH5">
            <v>195</v>
          </cell>
          <cell r="AI5">
            <v>375</v>
          </cell>
          <cell r="AJ5">
            <v>180</v>
          </cell>
          <cell r="AK5">
            <v>300</v>
          </cell>
          <cell r="AL5">
            <v>250</v>
          </cell>
          <cell r="AM5">
            <v>250</v>
          </cell>
          <cell r="AX5">
            <v>500</v>
          </cell>
          <cell r="AY5">
            <v>400</v>
          </cell>
          <cell r="AZ5">
            <v>200</v>
          </cell>
          <cell r="BA5">
            <v>225</v>
          </cell>
          <cell r="BB5">
            <v>200</v>
          </cell>
          <cell r="BC5">
            <v>100</v>
          </cell>
          <cell r="BD5">
            <v>250</v>
          </cell>
          <cell r="BE5">
            <v>150</v>
          </cell>
          <cell r="BF5">
            <v>250</v>
          </cell>
          <cell r="BG5">
            <v>125</v>
          </cell>
          <cell r="BH5">
            <v>200</v>
          </cell>
          <cell r="BI5">
            <v>200</v>
          </cell>
          <cell r="BJ5">
            <v>200</v>
          </cell>
          <cell r="BK5">
            <v>600</v>
          </cell>
          <cell r="BL5">
            <v>450</v>
          </cell>
          <cell r="BM5">
            <v>500</v>
          </cell>
          <cell r="BN5">
            <v>665</v>
          </cell>
          <cell r="BO5">
            <v>100</v>
          </cell>
          <cell r="BP5">
            <v>500</v>
          </cell>
          <cell r="BQ5">
            <v>500</v>
          </cell>
          <cell r="BR5">
            <v>125</v>
          </cell>
          <cell r="BS5">
            <v>250</v>
          </cell>
          <cell r="CB5">
            <v>300</v>
          </cell>
          <cell r="CC5">
            <v>240</v>
          </cell>
          <cell r="CD5">
            <v>105</v>
          </cell>
          <cell r="CE5">
            <v>90</v>
          </cell>
          <cell r="CF5">
            <v>75</v>
          </cell>
          <cell r="CG5">
            <v>52.5</v>
          </cell>
          <cell r="CH5">
            <v>300</v>
          </cell>
          <cell r="CJ5">
            <v>75</v>
          </cell>
          <cell r="CK5">
            <v>37.5</v>
          </cell>
          <cell r="CL5">
            <v>37.5</v>
          </cell>
          <cell r="CM5">
            <v>30</v>
          </cell>
          <cell r="CN5">
            <v>60</v>
          </cell>
          <cell r="CO5">
            <v>180</v>
          </cell>
          <cell r="CP5">
            <v>360</v>
          </cell>
          <cell r="CQ5">
            <v>225</v>
          </cell>
          <cell r="CR5">
            <v>105</v>
          </cell>
          <cell r="CS5">
            <v>195</v>
          </cell>
          <cell r="CT5">
            <v>180</v>
          </cell>
          <cell r="CU5">
            <v>165</v>
          </cell>
          <cell r="CV5">
            <v>165</v>
          </cell>
          <cell r="CW5">
            <v>165</v>
          </cell>
          <cell r="CX5">
            <v>75</v>
          </cell>
          <cell r="CY5">
            <v>75</v>
          </cell>
          <cell r="CZ5">
            <v>105</v>
          </cell>
          <cell r="DA5">
            <v>75</v>
          </cell>
          <cell r="DB5">
            <v>75</v>
          </cell>
          <cell r="DC5">
            <v>45</v>
          </cell>
          <cell r="DD5">
            <v>45</v>
          </cell>
          <cell r="DE5">
            <v>225</v>
          </cell>
          <cell r="DF5">
            <v>240</v>
          </cell>
          <cell r="DG5">
            <v>105</v>
          </cell>
          <cell r="DH5">
            <v>105</v>
          </cell>
          <cell r="DI5">
            <v>240</v>
          </cell>
          <cell r="DJ5">
            <v>150</v>
          </cell>
          <cell r="DK5">
            <v>150</v>
          </cell>
          <cell r="DL5">
            <v>60</v>
          </cell>
          <cell r="DM5">
            <v>45</v>
          </cell>
          <cell r="DN5">
            <v>45</v>
          </cell>
          <cell r="DO5">
            <v>60</v>
          </cell>
          <cell r="DP5">
            <v>60</v>
          </cell>
          <cell r="DQ5">
            <v>60</v>
          </cell>
          <cell r="DR5">
            <v>60</v>
          </cell>
          <cell r="DS5">
            <v>45</v>
          </cell>
          <cell r="DT5">
            <v>45</v>
          </cell>
          <cell r="DU5">
            <v>180</v>
          </cell>
          <cell r="DV5">
            <v>120</v>
          </cell>
          <cell r="DW5">
            <v>45</v>
          </cell>
          <cell r="DX5">
            <v>120</v>
          </cell>
          <cell r="DY5">
            <v>105</v>
          </cell>
          <cell r="DZ5">
            <v>60</v>
          </cell>
          <cell r="EA5">
            <v>105</v>
          </cell>
          <cell r="EB5">
            <v>60</v>
          </cell>
          <cell r="EC5">
            <v>60</v>
          </cell>
          <cell r="ED5">
            <v>60</v>
          </cell>
          <cell r="EE5">
            <v>180</v>
          </cell>
          <cell r="EF5">
            <v>61.5488</v>
          </cell>
          <cell r="EG5">
            <v>137.42280000000002</v>
          </cell>
          <cell r="EH5">
            <v>64.13064</v>
          </cell>
          <cell r="EK5" t="str">
            <v>Test Person 100 2 adjust</v>
          </cell>
        </row>
        <row r="6">
          <cell r="A6">
            <v>3</v>
          </cell>
          <cell r="B6" t="str">
            <v>Test Person Final</v>
          </cell>
          <cell r="D6">
            <v>1</v>
          </cell>
          <cell r="E6">
            <v>1</v>
          </cell>
          <cell r="F6">
            <v>1</v>
          </cell>
          <cell r="G6">
            <v>300</v>
          </cell>
          <cell r="H6">
            <v>600</v>
          </cell>
          <cell r="I6">
            <v>300</v>
          </cell>
          <cell r="J6">
            <v>300</v>
          </cell>
          <cell r="K6">
            <v>270</v>
          </cell>
          <cell r="L6">
            <v>210</v>
          </cell>
          <cell r="M6">
            <v>210</v>
          </cell>
          <cell r="N6">
            <v>195</v>
          </cell>
          <cell r="O6">
            <v>600</v>
          </cell>
          <cell r="P6">
            <v>210</v>
          </cell>
          <cell r="Q6">
            <v>210</v>
          </cell>
          <cell r="R6">
            <v>660</v>
          </cell>
          <cell r="S6">
            <v>900</v>
          </cell>
          <cell r="T6">
            <v>150</v>
          </cell>
          <cell r="U6">
            <v>120</v>
          </cell>
          <cell r="V6">
            <v>120</v>
          </cell>
          <cell r="W6">
            <v>105</v>
          </cell>
          <cell r="X6">
            <v>105</v>
          </cell>
          <cell r="Y6">
            <v>270</v>
          </cell>
          <cell r="Z6">
            <v>450</v>
          </cell>
          <cell r="AA6">
            <v>270</v>
          </cell>
          <cell r="AB6">
            <v>270</v>
          </cell>
          <cell r="AC6">
            <v>660</v>
          </cell>
          <cell r="AD6">
            <v>120</v>
          </cell>
          <cell r="AE6">
            <v>798</v>
          </cell>
          <cell r="AF6">
            <v>690</v>
          </cell>
          <cell r="AG6">
            <v>375</v>
          </cell>
          <cell r="AH6">
            <v>195</v>
          </cell>
          <cell r="AI6">
            <v>375</v>
          </cell>
          <cell r="AJ6">
            <v>180</v>
          </cell>
          <cell r="AK6">
            <v>300</v>
          </cell>
          <cell r="AL6">
            <v>300</v>
          </cell>
          <cell r="AM6">
            <v>300</v>
          </cell>
          <cell r="AX6">
            <v>600</v>
          </cell>
          <cell r="AY6">
            <v>480</v>
          </cell>
          <cell r="AZ6">
            <v>300</v>
          </cell>
          <cell r="BA6">
            <v>270</v>
          </cell>
          <cell r="BB6">
            <v>240</v>
          </cell>
          <cell r="BC6">
            <v>120</v>
          </cell>
          <cell r="BD6">
            <v>360</v>
          </cell>
          <cell r="BE6">
            <v>210</v>
          </cell>
          <cell r="BF6">
            <v>420</v>
          </cell>
          <cell r="BG6">
            <v>210</v>
          </cell>
          <cell r="BH6">
            <v>240</v>
          </cell>
          <cell r="BI6">
            <v>240</v>
          </cell>
          <cell r="BJ6">
            <v>240</v>
          </cell>
          <cell r="BK6">
            <v>720</v>
          </cell>
          <cell r="BL6">
            <v>450</v>
          </cell>
          <cell r="BM6">
            <v>600</v>
          </cell>
          <cell r="BN6">
            <v>798</v>
          </cell>
          <cell r="BO6">
            <v>120</v>
          </cell>
          <cell r="BP6">
            <v>600</v>
          </cell>
          <cell r="BQ6">
            <v>600</v>
          </cell>
          <cell r="BR6">
            <v>300</v>
          </cell>
          <cell r="BS6">
            <v>300</v>
          </cell>
          <cell r="CB6">
            <v>300</v>
          </cell>
          <cell r="CC6">
            <v>240</v>
          </cell>
          <cell r="CD6">
            <v>120</v>
          </cell>
          <cell r="CE6">
            <v>105</v>
          </cell>
          <cell r="CF6">
            <v>60</v>
          </cell>
          <cell r="CG6">
            <v>52.5</v>
          </cell>
          <cell r="CH6">
            <v>300</v>
          </cell>
          <cell r="CJ6">
            <v>75</v>
          </cell>
          <cell r="CK6">
            <v>37.5</v>
          </cell>
          <cell r="CL6">
            <v>37.5</v>
          </cell>
          <cell r="CM6">
            <v>30</v>
          </cell>
          <cell r="CN6">
            <v>60</v>
          </cell>
          <cell r="CO6">
            <v>210</v>
          </cell>
          <cell r="CP6">
            <v>360</v>
          </cell>
          <cell r="CQ6">
            <v>225</v>
          </cell>
          <cell r="CR6">
            <v>105</v>
          </cell>
          <cell r="CS6">
            <v>195</v>
          </cell>
          <cell r="CT6">
            <v>180</v>
          </cell>
          <cell r="CU6">
            <v>165</v>
          </cell>
          <cell r="CV6">
            <v>165</v>
          </cell>
          <cell r="CW6">
            <v>165</v>
          </cell>
          <cell r="CX6">
            <v>75</v>
          </cell>
          <cell r="CY6">
            <v>75</v>
          </cell>
          <cell r="CZ6">
            <v>105</v>
          </cell>
          <cell r="DA6">
            <v>75</v>
          </cell>
          <cell r="DB6">
            <v>75</v>
          </cell>
          <cell r="DC6">
            <v>45</v>
          </cell>
          <cell r="DD6">
            <v>45</v>
          </cell>
          <cell r="DE6">
            <v>225</v>
          </cell>
          <cell r="DF6">
            <v>240</v>
          </cell>
          <cell r="DG6">
            <v>105</v>
          </cell>
          <cell r="DH6">
            <v>105</v>
          </cell>
          <cell r="DI6">
            <v>240</v>
          </cell>
          <cell r="DJ6">
            <v>150</v>
          </cell>
          <cell r="DK6">
            <v>150</v>
          </cell>
          <cell r="DL6">
            <v>60</v>
          </cell>
          <cell r="DM6">
            <v>45</v>
          </cell>
          <cell r="DN6">
            <v>45</v>
          </cell>
          <cell r="DO6">
            <v>60</v>
          </cell>
          <cell r="DP6">
            <v>60</v>
          </cell>
          <cell r="DQ6">
            <v>60</v>
          </cell>
          <cell r="DR6">
            <v>60</v>
          </cell>
          <cell r="DS6">
            <v>45</v>
          </cell>
          <cell r="DT6">
            <v>45</v>
          </cell>
          <cell r="DU6">
            <v>180</v>
          </cell>
          <cell r="DV6">
            <v>120</v>
          </cell>
          <cell r="DW6">
            <v>45</v>
          </cell>
          <cell r="DX6">
            <v>120</v>
          </cell>
          <cell r="DY6">
            <v>105</v>
          </cell>
          <cell r="DZ6">
            <v>60</v>
          </cell>
          <cell r="EA6">
            <v>105</v>
          </cell>
          <cell r="EB6">
            <v>60</v>
          </cell>
          <cell r="EC6">
            <v>60</v>
          </cell>
          <cell r="ED6">
            <v>60</v>
          </cell>
          <cell r="EE6">
            <v>180</v>
          </cell>
          <cell r="EF6">
            <v>75</v>
          </cell>
          <cell r="EG6">
            <v>150</v>
          </cell>
          <cell r="EH6">
            <v>90</v>
          </cell>
          <cell r="EK6" t="str">
            <v>Test Person Final</v>
          </cell>
          <cell r="EL6" t="str">
            <v xml:space="preserve">Monday- Shoulder Reb 1// Tuesday 3 bands Speed Res work </v>
          </cell>
          <cell r="EM6" t="str">
            <v xml:space="preserve">Wednesday Shoulder  reb 2 //Thursday 3 bands assisted assisted work </v>
          </cell>
          <cell r="EN6" t="str">
            <v>Friday Scap work</v>
          </cell>
          <cell r="EO6" t="str">
            <v>Lino Lakes, Minn.  (Centennial HS) LS-Feel and Visual cues / LT Sho- 02-07</v>
          </cell>
        </row>
        <row r="7">
          <cell r="A7">
            <v>4</v>
          </cell>
          <cell r="B7" t="str">
            <v>Mark Alt</v>
          </cell>
          <cell r="D7">
            <v>1</v>
          </cell>
          <cell r="E7">
            <v>1</v>
          </cell>
          <cell r="F7">
            <v>1</v>
          </cell>
          <cell r="G7">
            <v>240</v>
          </cell>
          <cell r="H7">
            <v>300</v>
          </cell>
          <cell r="I7">
            <v>265</v>
          </cell>
          <cell r="J7">
            <v>240</v>
          </cell>
          <cell r="K7">
            <v>216</v>
          </cell>
          <cell r="L7">
            <v>168</v>
          </cell>
          <cell r="M7">
            <v>168</v>
          </cell>
          <cell r="N7">
            <v>156</v>
          </cell>
          <cell r="O7">
            <v>300</v>
          </cell>
          <cell r="P7">
            <v>168</v>
          </cell>
          <cell r="Q7">
            <v>168</v>
          </cell>
          <cell r="R7">
            <v>330</v>
          </cell>
          <cell r="S7">
            <v>450</v>
          </cell>
          <cell r="T7">
            <v>120</v>
          </cell>
          <cell r="U7">
            <v>96</v>
          </cell>
          <cell r="V7">
            <v>96</v>
          </cell>
          <cell r="W7">
            <v>84</v>
          </cell>
          <cell r="X7">
            <v>84</v>
          </cell>
          <cell r="Y7">
            <v>135</v>
          </cell>
          <cell r="Z7">
            <v>225</v>
          </cell>
          <cell r="AA7">
            <v>135</v>
          </cell>
          <cell r="AB7">
            <v>135</v>
          </cell>
          <cell r="AC7">
            <v>330</v>
          </cell>
          <cell r="AD7">
            <v>96</v>
          </cell>
          <cell r="AE7">
            <v>399</v>
          </cell>
          <cell r="AF7">
            <v>345</v>
          </cell>
          <cell r="AG7">
            <v>300</v>
          </cell>
          <cell r="AH7">
            <v>156</v>
          </cell>
          <cell r="AI7">
            <v>331.25</v>
          </cell>
          <cell r="AJ7">
            <v>159</v>
          </cell>
          <cell r="AK7">
            <v>240</v>
          </cell>
          <cell r="AL7">
            <v>150</v>
          </cell>
          <cell r="AM7">
            <v>150</v>
          </cell>
          <cell r="AX7">
            <v>300</v>
          </cell>
          <cell r="AY7">
            <v>240</v>
          </cell>
          <cell r="AZ7">
            <v>150</v>
          </cell>
          <cell r="BA7">
            <v>135</v>
          </cell>
          <cell r="BB7">
            <v>120</v>
          </cell>
          <cell r="BC7">
            <v>60</v>
          </cell>
          <cell r="BD7">
            <v>180</v>
          </cell>
          <cell r="BE7">
            <v>105</v>
          </cell>
          <cell r="BF7">
            <v>210</v>
          </cell>
          <cell r="BG7">
            <v>105</v>
          </cell>
          <cell r="BH7">
            <v>120</v>
          </cell>
          <cell r="BI7">
            <v>120</v>
          </cell>
          <cell r="BJ7">
            <v>120</v>
          </cell>
          <cell r="BK7">
            <v>360</v>
          </cell>
          <cell r="BL7">
            <v>360</v>
          </cell>
          <cell r="BM7">
            <v>300</v>
          </cell>
          <cell r="BN7">
            <v>399</v>
          </cell>
          <cell r="BO7">
            <v>60</v>
          </cell>
          <cell r="BP7">
            <v>300</v>
          </cell>
          <cell r="BQ7">
            <v>300</v>
          </cell>
          <cell r="BR7">
            <v>150</v>
          </cell>
          <cell r="BS7">
            <v>150</v>
          </cell>
          <cell r="CB7">
            <v>265</v>
          </cell>
          <cell r="CC7">
            <v>212</v>
          </cell>
          <cell r="CD7">
            <v>106</v>
          </cell>
          <cell r="CE7">
            <v>92.75</v>
          </cell>
          <cell r="CF7">
            <v>53</v>
          </cell>
          <cell r="CG7">
            <v>46.375</v>
          </cell>
          <cell r="CH7">
            <v>265</v>
          </cell>
          <cell r="CJ7">
            <v>66.25</v>
          </cell>
          <cell r="CK7">
            <v>33.125</v>
          </cell>
          <cell r="CL7">
            <v>33.125</v>
          </cell>
          <cell r="CM7">
            <v>26.5</v>
          </cell>
          <cell r="CN7">
            <v>53</v>
          </cell>
          <cell r="CO7">
            <v>185.5</v>
          </cell>
          <cell r="CP7">
            <v>318</v>
          </cell>
          <cell r="CQ7">
            <v>198.75</v>
          </cell>
          <cell r="CR7">
            <v>92.75</v>
          </cell>
          <cell r="CS7">
            <v>172.25</v>
          </cell>
          <cell r="CT7">
            <v>159</v>
          </cell>
          <cell r="CU7">
            <v>145.75</v>
          </cell>
          <cell r="CV7">
            <v>145.75</v>
          </cell>
          <cell r="CW7">
            <v>145.75</v>
          </cell>
          <cell r="CX7">
            <v>66.25</v>
          </cell>
          <cell r="CY7">
            <v>66.25</v>
          </cell>
          <cell r="CZ7">
            <v>92.75</v>
          </cell>
          <cell r="DA7">
            <v>66.25</v>
          </cell>
          <cell r="DB7">
            <v>66.25</v>
          </cell>
          <cell r="DC7">
            <v>39.75</v>
          </cell>
          <cell r="DD7">
            <v>39.75</v>
          </cell>
          <cell r="DE7">
            <v>198.75</v>
          </cell>
          <cell r="DF7">
            <v>212</v>
          </cell>
          <cell r="DG7">
            <v>92.75</v>
          </cell>
          <cell r="DH7">
            <v>92.75</v>
          </cell>
          <cell r="DI7">
            <v>212</v>
          </cell>
          <cell r="DJ7">
            <v>132.5</v>
          </cell>
          <cell r="DK7">
            <v>132.5</v>
          </cell>
          <cell r="DL7">
            <v>53</v>
          </cell>
          <cell r="DM7">
            <v>39.75</v>
          </cell>
          <cell r="DN7">
            <v>39.75</v>
          </cell>
          <cell r="DO7">
            <v>53</v>
          </cell>
          <cell r="DP7">
            <v>53</v>
          </cell>
          <cell r="DQ7">
            <v>53</v>
          </cell>
          <cell r="DR7">
            <v>53</v>
          </cell>
          <cell r="DS7">
            <v>39.75</v>
          </cell>
          <cell r="DT7">
            <v>39.75</v>
          </cell>
          <cell r="DU7">
            <v>159</v>
          </cell>
          <cell r="DV7">
            <v>106</v>
          </cell>
          <cell r="DW7">
            <v>39.75</v>
          </cell>
          <cell r="DX7">
            <v>106</v>
          </cell>
          <cell r="DY7">
            <v>92.75</v>
          </cell>
          <cell r="DZ7">
            <v>53</v>
          </cell>
          <cell r="EA7">
            <v>92.75</v>
          </cell>
          <cell r="EB7">
            <v>53</v>
          </cell>
          <cell r="EC7">
            <v>53</v>
          </cell>
          <cell r="ED7">
            <v>53</v>
          </cell>
          <cell r="EE7">
            <v>159</v>
          </cell>
          <cell r="EF7">
            <v>66.25</v>
          </cell>
          <cell r="EG7">
            <v>132.5</v>
          </cell>
          <cell r="EH7">
            <v>79.5</v>
          </cell>
          <cell r="EK7" t="str">
            <v>Mark Alt</v>
          </cell>
          <cell r="EL7" t="str">
            <v xml:space="preserve">15 Minute Bike </v>
          </cell>
          <cell r="EM7" t="str">
            <v xml:space="preserve">15 Minute Bike </v>
          </cell>
          <cell r="EN7" t="str">
            <v xml:space="preserve">15 Minute Bike </v>
          </cell>
          <cell r="EO7" t="str">
            <v>Prior Lake, Minn.  (Academy of Holy Angels)  (Sioux Falls - USHL) -LS-Logic</v>
          </cell>
        </row>
        <row r="8">
          <cell r="A8">
            <v>5</v>
          </cell>
          <cell r="B8" t="str">
            <v>Ambroz, Seth</v>
          </cell>
          <cell r="D8">
            <v>1</v>
          </cell>
          <cell r="E8">
            <v>1</v>
          </cell>
          <cell r="F8">
            <v>1</v>
          </cell>
          <cell r="G8">
            <v>230</v>
          </cell>
          <cell r="H8">
            <v>330</v>
          </cell>
          <cell r="I8">
            <v>230</v>
          </cell>
          <cell r="J8">
            <v>230</v>
          </cell>
          <cell r="K8">
            <v>207</v>
          </cell>
          <cell r="L8">
            <v>161</v>
          </cell>
          <cell r="M8">
            <v>161</v>
          </cell>
          <cell r="N8">
            <v>149.5</v>
          </cell>
          <cell r="O8">
            <v>330</v>
          </cell>
          <cell r="P8">
            <v>161</v>
          </cell>
          <cell r="Q8">
            <v>161</v>
          </cell>
          <cell r="R8">
            <v>363.00000000000006</v>
          </cell>
          <cell r="S8">
            <v>495</v>
          </cell>
          <cell r="T8">
            <v>115</v>
          </cell>
          <cell r="U8">
            <v>92</v>
          </cell>
          <cell r="V8">
            <v>92</v>
          </cell>
          <cell r="W8">
            <v>80.5</v>
          </cell>
          <cell r="X8">
            <v>80.5</v>
          </cell>
          <cell r="Y8">
            <v>148.5</v>
          </cell>
          <cell r="Z8">
            <v>247.5</v>
          </cell>
          <cell r="AA8">
            <v>148.5</v>
          </cell>
          <cell r="AB8">
            <v>148.5</v>
          </cell>
          <cell r="AC8">
            <v>363.00000000000006</v>
          </cell>
          <cell r="AD8">
            <v>92</v>
          </cell>
          <cell r="AE8">
            <v>438.90000000000003</v>
          </cell>
          <cell r="AF8">
            <v>379.49999999999994</v>
          </cell>
          <cell r="AG8">
            <v>287.5</v>
          </cell>
          <cell r="AH8">
            <v>149.5</v>
          </cell>
          <cell r="AI8">
            <v>287.5</v>
          </cell>
          <cell r="AJ8">
            <v>138</v>
          </cell>
          <cell r="AK8">
            <v>230</v>
          </cell>
          <cell r="AL8">
            <v>165</v>
          </cell>
          <cell r="AM8">
            <v>165</v>
          </cell>
          <cell r="AX8">
            <v>330</v>
          </cell>
          <cell r="AY8">
            <v>264</v>
          </cell>
          <cell r="AZ8">
            <v>165</v>
          </cell>
          <cell r="BA8">
            <v>148.5</v>
          </cell>
          <cell r="BB8">
            <v>132</v>
          </cell>
          <cell r="BC8">
            <v>66</v>
          </cell>
          <cell r="BD8">
            <v>198</v>
          </cell>
          <cell r="BE8">
            <v>115.49999999999999</v>
          </cell>
          <cell r="BF8">
            <v>230.99999999999997</v>
          </cell>
          <cell r="BG8">
            <v>115.49999999999999</v>
          </cell>
          <cell r="BH8">
            <v>132</v>
          </cell>
          <cell r="BI8">
            <v>132</v>
          </cell>
          <cell r="BJ8">
            <v>132</v>
          </cell>
          <cell r="BK8">
            <v>396</v>
          </cell>
          <cell r="BL8">
            <v>345</v>
          </cell>
          <cell r="BM8">
            <v>330</v>
          </cell>
          <cell r="BN8">
            <v>438.90000000000003</v>
          </cell>
          <cell r="BO8">
            <v>66</v>
          </cell>
          <cell r="BP8">
            <v>330</v>
          </cell>
          <cell r="BQ8">
            <v>330</v>
          </cell>
          <cell r="BR8">
            <v>165</v>
          </cell>
          <cell r="BS8">
            <v>165</v>
          </cell>
          <cell r="CB8">
            <v>230</v>
          </cell>
          <cell r="CC8">
            <v>184</v>
          </cell>
          <cell r="CD8">
            <v>92</v>
          </cell>
          <cell r="CE8">
            <v>80.5</v>
          </cell>
          <cell r="CF8">
            <v>46</v>
          </cell>
          <cell r="CG8">
            <v>40.25</v>
          </cell>
          <cell r="CH8">
            <v>230</v>
          </cell>
          <cell r="CJ8">
            <v>57.5</v>
          </cell>
          <cell r="CK8">
            <v>28.75</v>
          </cell>
          <cell r="CL8">
            <v>28.75</v>
          </cell>
          <cell r="CM8">
            <v>23</v>
          </cell>
          <cell r="CN8">
            <v>46</v>
          </cell>
          <cell r="CO8">
            <v>161</v>
          </cell>
          <cell r="CP8">
            <v>276</v>
          </cell>
          <cell r="CQ8">
            <v>172.5</v>
          </cell>
          <cell r="CR8">
            <v>80.5</v>
          </cell>
          <cell r="CS8">
            <v>149.5</v>
          </cell>
          <cell r="CT8">
            <v>138</v>
          </cell>
          <cell r="CU8">
            <v>126.50000000000001</v>
          </cell>
          <cell r="CV8">
            <v>126.50000000000001</v>
          </cell>
          <cell r="CW8">
            <v>126.50000000000001</v>
          </cell>
          <cell r="CX8">
            <v>57.5</v>
          </cell>
          <cell r="CY8">
            <v>57.5</v>
          </cell>
          <cell r="CZ8">
            <v>80.5</v>
          </cell>
          <cell r="DA8">
            <v>57.5</v>
          </cell>
          <cell r="DB8">
            <v>57.5</v>
          </cell>
          <cell r="DC8">
            <v>34.5</v>
          </cell>
          <cell r="DD8">
            <v>34.5</v>
          </cell>
          <cell r="DE8">
            <v>172.5</v>
          </cell>
          <cell r="DF8">
            <v>184</v>
          </cell>
          <cell r="DG8">
            <v>80.5</v>
          </cell>
          <cell r="DH8">
            <v>80.5</v>
          </cell>
          <cell r="DI8">
            <v>184</v>
          </cell>
          <cell r="DJ8">
            <v>115</v>
          </cell>
          <cell r="DK8">
            <v>115</v>
          </cell>
          <cell r="DL8">
            <v>46</v>
          </cell>
          <cell r="DM8">
            <v>34.5</v>
          </cell>
          <cell r="DN8">
            <v>34.5</v>
          </cell>
          <cell r="DO8">
            <v>46</v>
          </cell>
          <cell r="DP8">
            <v>46</v>
          </cell>
          <cell r="DQ8">
            <v>46</v>
          </cell>
          <cell r="DR8">
            <v>46</v>
          </cell>
          <cell r="DS8">
            <v>34.5</v>
          </cell>
          <cell r="DT8">
            <v>34.5</v>
          </cell>
          <cell r="DU8">
            <v>138</v>
          </cell>
          <cell r="DV8">
            <v>92</v>
          </cell>
          <cell r="DW8">
            <v>34.5</v>
          </cell>
          <cell r="DX8">
            <v>92</v>
          </cell>
          <cell r="DY8">
            <v>80.5</v>
          </cell>
          <cell r="DZ8">
            <v>46</v>
          </cell>
          <cell r="EA8">
            <v>80.5</v>
          </cell>
          <cell r="EB8">
            <v>46</v>
          </cell>
          <cell r="EC8">
            <v>46</v>
          </cell>
          <cell r="ED8">
            <v>46</v>
          </cell>
          <cell r="EE8">
            <v>138</v>
          </cell>
          <cell r="EF8">
            <v>57.5</v>
          </cell>
          <cell r="EG8">
            <v>115</v>
          </cell>
          <cell r="EH8">
            <v>69</v>
          </cell>
          <cell r="EK8" t="str">
            <v>Ambroz, Seth</v>
          </cell>
          <cell r="EL8" t="str">
            <v xml:space="preserve">Tuesday 3 bands Speed Res work </v>
          </cell>
          <cell r="EM8" t="str">
            <v xml:space="preserve">Thursday 3 bands assisted assisted work </v>
          </cell>
          <cell r="EO8" t="str">
            <v>Vadnais Heights, Minn.  (Mounds View HS)  (Sioux City - USHL)-LS-Feel and Visual cues/ Knee 12-06</v>
          </cell>
        </row>
        <row r="9">
          <cell r="A9">
            <v>6</v>
          </cell>
          <cell r="D9">
            <v>1</v>
          </cell>
          <cell r="E9">
            <v>1</v>
          </cell>
          <cell r="F9">
            <v>1</v>
          </cell>
          <cell r="G9">
            <v>200</v>
          </cell>
          <cell r="H9">
            <v>340</v>
          </cell>
          <cell r="I9">
            <v>275</v>
          </cell>
          <cell r="J9">
            <v>200</v>
          </cell>
          <cell r="K9">
            <v>180</v>
          </cell>
          <cell r="L9">
            <v>140</v>
          </cell>
          <cell r="M9">
            <v>140</v>
          </cell>
          <cell r="N9">
            <v>130</v>
          </cell>
          <cell r="O9">
            <v>340</v>
          </cell>
          <cell r="P9">
            <v>140</v>
          </cell>
          <cell r="Q9">
            <v>140</v>
          </cell>
          <cell r="R9">
            <v>374.00000000000006</v>
          </cell>
          <cell r="S9">
            <v>510</v>
          </cell>
          <cell r="T9">
            <v>100</v>
          </cell>
          <cell r="U9">
            <v>80</v>
          </cell>
          <cell r="V9">
            <v>80</v>
          </cell>
          <cell r="W9">
            <v>70</v>
          </cell>
          <cell r="X9">
            <v>70</v>
          </cell>
          <cell r="Y9">
            <v>153</v>
          </cell>
          <cell r="Z9">
            <v>255</v>
          </cell>
          <cell r="AA9">
            <v>153</v>
          </cell>
          <cell r="AB9">
            <v>153</v>
          </cell>
          <cell r="AC9">
            <v>374.00000000000006</v>
          </cell>
          <cell r="AD9">
            <v>80</v>
          </cell>
          <cell r="AE9">
            <v>452.20000000000005</v>
          </cell>
          <cell r="AF9">
            <v>390.99999999999994</v>
          </cell>
          <cell r="AG9">
            <v>250</v>
          </cell>
          <cell r="AH9">
            <v>130</v>
          </cell>
          <cell r="AI9">
            <v>343.75</v>
          </cell>
          <cell r="AJ9">
            <v>165</v>
          </cell>
          <cell r="AK9">
            <v>200</v>
          </cell>
          <cell r="AL9">
            <v>170</v>
          </cell>
          <cell r="AM9">
            <v>170</v>
          </cell>
          <cell r="AX9">
            <v>340</v>
          </cell>
          <cell r="AY9">
            <v>272</v>
          </cell>
          <cell r="AZ9">
            <v>170</v>
          </cell>
          <cell r="BA9">
            <v>153</v>
          </cell>
          <cell r="BB9">
            <v>136</v>
          </cell>
          <cell r="BC9">
            <v>68</v>
          </cell>
          <cell r="BD9">
            <v>204</v>
          </cell>
          <cell r="BE9">
            <v>118.99999999999999</v>
          </cell>
          <cell r="BF9">
            <v>237.99999999999997</v>
          </cell>
          <cell r="BG9">
            <v>118.99999999999999</v>
          </cell>
          <cell r="BH9">
            <v>136</v>
          </cell>
          <cell r="BI9">
            <v>136</v>
          </cell>
          <cell r="BJ9">
            <v>136</v>
          </cell>
          <cell r="BK9">
            <v>408</v>
          </cell>
          <cell r="BL9">
            <v>300</v>
          </cell>
          <cell r="BM9">
            <v>340</v>
          </cell>
          <cell r="BN9">
            <v>452.20000000000005</v>
          </cell>
          <cell r="BO9">
            <v>68</v>
          </cell>
          <cell r="BP9">
            <v>340</v>
          </cell>
          <cell r="BQ9">
            <v>340</v>
          </cell>
          <cell r="BR9">
            <v>170</v>
          </cell>
          <cell r="BS9">
            <v>170</v>
          </cell>
          <cell r="CB9">
            <v>275</v>
          </cell>
          <cell r="CC9">
            <v>220</v>
          </cell>
          <cell r="CD9">
            <v>110</v>
          </cell>
          <cell r="CE9">
            <v>96.25</v>
          </cell>
          <cell r="CF9">
            <v>55</v>
          </cell>
          <cell r="CG9">
            <v>48.125</v>
          </cell>
          <cell r="CH9">
            <v>275</v>
          </cell>
          <cell r="CJ9">
            <v>68.75</v>
          </cell>
          <cell r="CK9">
            <v>34.375</v>
          </cell>
          <cell r="CL9">
            <v>34.375</v>
          </cell>
          <cell r="CM9">
            <v>27.5</v>
          </cell>
          <cell r="CN9">
            <v>55</v>
          </cell>
          <cell r="CO9">
            <v>192.5</v>
          </cell>
          <cell r="CP9">
            <v>330</v>
          </cell>
          <cell r="CQ9">
            <v>206.25</v>
          </cell>
          <cell r="CR9">
            <v>96.25</v>
          </cell>
          <cell r="CS9">
            <v>178.75</v>
          </cell>
          <cell r="CT9">
            <v>165</v>
          </cell>
          <cell r="CU9">
            <v>151.25</v>
          </cell>
          <cell r="CV9">
            <v>151.25</v>
          </cell>
          <cell r="CW9">
            <v>151.25</v>
          </cell>
          <cell r="CX9">
            <v>68.75</v>
          </cell>
          <cell r="CY9">
            <v>68.75</v>
          </cell>
          <cell r="CZ9">
            <v>96.25</v>
          </cell>
          <cell r="DA9">
            <v>68.75</v>
          </cell>
          <cell r="DB9">
            <v>68.75</v>
          </cell>
          <cell r="DC9">
            <v>41.25</v>
          </cell>
          <cell r="DD9">
            <v>41.25</v>
          </cell>
          <cell r="DE9">
            <v>206.25</v>
          </cell>
          <cell r="DF9">
            <v>220</v>
          </cell>
          <cell r="DG9">
            <v>96.25</v>
          </cell>
          <cell r="DH9">
            <v>96.25</v>
          </cell>
          <cell r="DI9">
            <v>220</v>
          </cell>
          <cell r="DJ9">
            <v>137.5</v>
          </cell>
          <cell r="DK9">
            <v>137.5</v>
          </cell>
          <cell r="DL9">
            <v>55</v>
          </cell>
          <cell r="DM9">
            <v>41.25</v>
          </cell>
          <cell r="DN9">
            <v>41.25</v>
          </cell>
          <cell r="DO9">
            <v>55</v>
          </cell>
          <cell r="DP9">
            <v>55</v>
          </cell>
          <cell r="DQ9">
            <v>55</v>
          </cell>
          <cell r="DR9">
            <v>55</v>
          </cell>
          <cell r="DS9">
            <v>41.25</v>
          </cell>
          <cell r="DT9">
            <v>41.25</v>
          </cell>
          <cell r="DU9">
            <v>165</v>
          </cell>
          <cell r="DV9">
            <v>110</v>
          </cell>
          <cell r="DW9">
            <v>41.25</v>
          </cell>
          <cell r="DX9">
            <v>110</v>
          </cell>
          <cell r="DY9">
            <v>96.25</v>
          </cell>
          <cell r="DZ9">
            <v>55</v>
          </cell>
          <cell r="EA9">
            <v>96.25</v>
          </cell>
          <cell r="EB9">
            <v>55</v>
          </cell>
          <cell r="EC9">
            <v>55</v>
          </cell>
          <cell r="ED9">
            <v>55</v>
          </cell>
          <cell r="EE9">
            <v>165</v>
          </cell>
          <cell r="EF9">
            <v>68.75</v>
          </cell>
          <cell r="EG9">
            <v>137.5</v>
          </cell>
          <cell r="EH9">
            <v>82.5</v>
          </cell>
          <cell r="EK9">
            <v>0</v>
          </cell>
          <cell r="EL9" t="str">
            <v xml:space="preserve">Mon Shoulder Band Stretch - tue Roller Shoulder Stretch- Chest Stretch </v>
          </cell>
          <cell r="EM9" t="str">
            <v>WED Shoulder Band Stretch - thur Roller Shoulder Stretch-Chest Stretch</v>
          </cell>
          <cell r="EN9" t="str">
            <v>Fri ankle band work - Fri 4 corner 3 lap Stadium</v>
          </cell>
          <cell r="EO9" t="str">
            <v xml:space="preserve">Apple Valley, Minn.  (Academy of Holy Angels)  (USNDT) LS-Feel and Visual cues/ </v>
          </cell>
        </row>
        <row r="10">
          <cell r="A10">
            <v>7</v>
          </cell>
          <cell r="B10" t="str">
            <v>Isackson, christian</v>
          </cell>
          <cell r="D10">
            <v>1</v>
          </cell>
          <cell r="E10">
            <v>1</v>
          </cell>
          <cell r="F10">
            <v>1</v>
          </cell>
          <cell r="G10">
            <v>275</v>
          </cell>
          <cell r="H10">
            <v>335</v>
          </cell>
          <cell r="I10">
            <v>245</v>
          </cell>
          <cell r="J10">
            <v>275</v>
          </cell>
          <cell r="K10">
            <v>247.5</v>
          </cell>
          <cell r="L10">
            <v>192.5</v>
          </cell>
          <cell r="M10">
            <v>192.5</v>
          </cell>
          <cell r="N10">
            <v>178.75</v>
          </cell>
          <cell r="O10">
            <v>335</v>
          </cell>
          <cell r="P10">
            <v>192.5</v>
          </cell>
          <cell r="Q10">
            <v>192.5</v>
          </cell>
          <cell r="R10">
            <v>368.50000000000006</v>
          </cell>
          <cell r="S10">
            <v>502.5</v>
          </cell>
          <cell r="T10">
            <v>137.5</v>
          </cell>
          <cell r="U10">
            <v>110</v>
          </cell>
          <cell r="V10">
            <v>110</v>
          </cell>
          <cell r="W10">
            <v>96.25</v>
          </cell>
          <cell r="X10">
            <v>96.25</v>
          </cell>
          <cell r="Y10">
            <v>150.75</v>
          </cell>
          <cell r="Z10">
            <v>251.25</v>
          </cell>
          <cell r="AA10">
            <v>150.75</v>
          </cell>
          <cell r="AB10">
            <v>150.75</v>
          </cell>
          <cell r="AC10">
            <v>368.50000000000006</v>
          </cell>
          <cell r="AD10">
            <v>110</v>
          </cell>
          <cell r="AE10">
            <v>445.55</v>
          </cell>
          <cell r="AF10">
            <v>385.24999999999994</v>
          </cell>
          <cell r="AG10">
            <v>343.75</v>
          </cell>
          <cell r="AH10">
            <v>178.75</v>
          </cell>
          <cell r="AI10">
            <v>306.25</v>
          </cell>
          <cell r="AJ10">
            <v>147</v>
          </cell>
          <cell r="AK10">
            <v>275</v>
          </cell>
          <cell r="AL10">
            <v>167.5</v>
          </cell>
          <cell r="AM10">
            <v>167.5</v>
          </cell>
          <cell r="AX10">
            <v>335</v>
          </cell>
          <cell r="AY10">
            <v>268</v>
          </cell>
          <cell r="AZ10">
            <v>167.5</v>
          </cell>
          <cell r="BA10">
            <v>150.75</v>
          </cell>
          <cell r="BB10">
            <v>134</v>
          </cell>
          <cell r="BC10">
            <v>67</v>
          </cell>
          <cell r="BD10">
            <v>201</v>
          </cell>
          <cell r="BE10">
            <v>117.24999999999999</v>
          </cell>
          <cell r="BF10">
            <v>234.49999999999997</v>
          </cell>
          <cell r="BG10">
            <v>117.24999999999999</v>
          </cell>
          <cell r="BH10">
            <v>134</v>
          </cell>
          <cell r="BI10">
            <v>134</v>
          </cell>
          <cell r="BJ10">
            <v>134</v>
          </cell>
          <cell r="BK10">
            <v>402</v>
          </cell>
          <cell r="BL10">
            <v>412.5</v>
          </cell>
          <cell r="BM10">
            <v>335</v>
          </cell>
          <cell r="BN10">
            <v>445.55</v>
          </cell>
          <cell r="BO10">
            <v>67</v>
          </cell>
          <cell r="BP10">
            <v>335</v>
          </cell>
          <cell r="BQ10">
            <v>335</v>
          </cell>
          <cell r="BR10">
            <v>167.5</v>
          </cell>
          <cell r="BS10">
            <v>167.5</v>
          </cell>
          <cell r="CB10">
            <v>245</v>
          </cell>
          <cell r="CC10">
            <v>196</v>
          </cell>
          <cell r="CD10">
            <v>98</v>
          </cell>
          <cell r="CE10">
            <v>85.75</v>
          </cell>
          <cell r="CF10">
            <v>49</v>
          </cell>
          <cell r="CG10">
            <v>42.875</v>
          </cell>
          <cell r="CH10">
            <v>245</v>
          </cell>
          <cell r="CJ10">
            <v>61.25</v>
          </cell>
          <cell r="CK10">
            <v>30.625</v>
          </cell>
          <cell r="CL10">
            <v>30.625</v>
          </cell>
          <cell r="CM10">
            <v>24.5</v>
          </cell>
          <cell r="CN10">
            <v>49</v>
          </cell>
          <cell r="CO10">
            <v>171.5</v>
          </cell>
          <cell r="CP10">
            <v>294</v>
          </cell>
          <cell r="CQ10">
            <v>183.75</v>
          </cell>
          <cell r="CR10">
            <v>85.75</v>
          </cell>
          <cell r="CS10">
            <v>159.25</v>
          </cell>
          <cell r="CT10">
            <v>147</v>
          </cell>
          <cell r="CU10">
            <v>134.75</v>
          </cell>
          <cell r="CV10">
            <v>134.75</v>
          </cell>
          <cell r="CW10">
            <v>134.75</v>
          </cell>
          <cell r="CX10">
            <v>61.25</v>
          </cell>
          <cell r="CY10">
            <v>61.25</v>
          </cell>
          <cell r="CZ10">
            <v>85.75</v>
          </cell>
          <cell r="DA10">
            <v>61.25</v>
          </cell>
          <cell r="DB10">
            <v>61.25</v>
          </cell>
          <cell r="DC10">
            <v>36.75</v>
          </cell>
          <cell r="DD10">
            <v>36.75</v>
          </cell>
          <cell r="DE10">
            <v>183.75</v>
          </cell>
          <cell r="DF10">
            <v>196</v>
          </cell>
          <cell r="DG10">
            <v>85.75</v>
          </cell>
          <cell r="DH10">
            <v>85.75</v>
          </cell>
          <cell r="DI10">
            <v>196</v>
          </cell>
          <cell r="DJ10">
            <v>122.5</v>
          </cell>
          <cell r="DK10">
            <v>122.5</v>
          </cell>
          <cell r="DL10">
            <v>49</v>
          </cell>
          <cell r="DM10">
            <v>36.75</v>
          </cell>
          <cell r="DN10">
            <v>36.75</v>
          </cell>
          <cell r="DO10">
            <v>49</v>
          </cell>
          <cell r="DP10">
            <v>49</v>
          </cell>
          <cell r="DQ10">
            <v>49</v>
          </cell>
          <cell r="DR10">
            <v>49</v>
          </cell>
          <cell r="DS10">
            <v>36.75</v>
          </cell>
          <cell r="DT10">
            <v>36.75</v>
          </cell>
          <cell r="DU10">
            <v>147</v>
          </cell>
          <cell r="DV10">
            <v>98</v>
          </cell>
          <cell r="DW10">
            <v>36.75</v>
          </cell>
          <cell r="DX10">
            <v>98</v>
          </cell>
          <cell r="DY10">
            <v>85.75</v>
          </cell>
          <cell r="DZ10">
            <v>49</v>
          </cell>
          <cell r="EA10">
            <v>85.75</v>
          </cell>
          <cell r="EB10">
            <v>49</v>
          </cell>
          <cell r="EC10">
            <v>49</v>
          </cell>
          <cell r="ED10">
            <v>49</v>
          </cell>
          <cell r="EE10">
            <v>147</v>
          </cell>
          <cell r="EF10">
            <v>61.25</v>
          </cell>
          <cell r="EG10">
            <v>122.5</v>
          </cell>
          <cell r="EH10">
            <v>73.5</v>
          </cell>
          <cell r="EK10" t="str">
            <v xml:space="preserve">Bjugstad, Nick </v>
          </cell>
          <cell r="EO10" t="str">
            <v xml:space="preserve">Roseville, Minn.  (Roseville HS)  (Des Moines - USHL) </v>
          </cell>
        </row>
        <row r="11">
          <cell r="A11">
            <v>8</v>
          </cell>
          <cell r="B11" t="str">
            <v xml:space="preserve">Bjugstad, Nick </v>
          </cell>
          <cell r="C11">
            <v>27</v>
          </cell>
          <cell r="D11">
            <v>1</v>
          </cell>
          <cell r="E11">
            <v>1</v>
          </cell>
          <cell r="F11">
            <v>1</v>
          </cell>
          <cell r="G11">
            <v>250</v>
          </cell>
          <cell r="H11">
            <v>430</v>
          </cell>
          <cell r="I11">
            <v>320</v>
          </cell>
          <cell r="J11">
            <v>250</v>
          </cell>
          <cell r="K11">
            <v>225</v>
          </cell>
          <cell r="L11">
            <v>175</v>
          </cell>
          <cell r="M11">
            <v>175</v>
          </cell>
          <cell r="N11">
            <v>162.5</v>
          </cell>
          <cell r="O11">
            <v>430</v>
          </cell>
          <cell r="P11">
            <v>175</v>
          </cell>
          <cell r="Q11">
            <v>175</v>
          </cell>
          <cell r="R11">
            <v>473.00000000000006</v>
          </cell>
          <cell r="S11">
            <v>645</v>
          </cell>
          <cell r="T11">
            <v>125</v>
          </cell>
          <cell r="U11">
            <v>100</v>
          </cell>
          <cell r="V11">
            <v>100</v>
          </cell>
          <cell r="W11">
            <v>87.5</v>
          </cell>
          <cell r="X11">
            <v>87.5</v>
          </cell>
          <cell r="Y11">
            <v>193.5</v>
          </cell>
          <cell r="Z11">
            <v>322.5</v>
          </cell>
          <cell r="AA11">
            <v>193.5</v>
          </cell>
          <cell r="AB11">
            <v>193.5</v>
          </cell>
          <cell r="AC11">
            <v>473.00000000000006</v>
          </cell>
          <cell r="AD11">
            <v>100</v>
          </cell>
          <cell r="AE11">
            <v>571.9</v>
          </cell>
          <cell r="AF11">
            <v>494.49999999999994</v>
          </cell>
          <cell r="AG11">
            <v>312.5</v>
          </cell>
          <cell r="AH11">
            <v>162.5</v>
          </cell>
          <cell r="AI11">
            <v>400</v>
          </cell>
          <cell r="AJ11">
            <v>192</v>
          </cell>
          <cell r="AK11">
            <v>250</v>
          </cell>
          <cell r="AL11">
            <v>215</v>
          </cell>
          <cell r="AM11">
            <v>215</v>
          </cell>
          <cell r="AX11">
            <v>430</v>
          </cell>
          <cell r="AY11">
            <v>344</v>
          </cell>
          <cell r="AZ11">
            <v>215</v>
          </cell>
          <cell r="BA11">
            <v>193.5</v>
          </cell>
          <cell r="BB11">
            <v>172</v>
          </cell>
          <cell r="BC11">
            <v>86</v>
          </cell>
          <cell r="BD11">
            <v>258</v>
          </cell>
          <cell r="BE11">
            <v>150.5</v>
          </cell>
          <cell r="BF11">
            <v>301</v>
          </cell>
          <cell r="BG11">
            <v>150.5</v>
          </cell>
          <cell r="BH11">
            <v>172</v>
          </cell>
          <cell r="BI11">
            <v>172</v>
          </cell>
          <cell r="BJ11">
            <v>172</v>
          </cell>
          <cell r="BK11">
            <v>516</v>
          </cell>
          <cell r="BL11">
            <v>375</v>
          </cell>
          <cell r="BM11">
            <v>430</v>
          </cell>
          <cell r="BN11">
            <v>571.9</v>
          </cell>
          <cell r="BO11">
            <v>86</v>
          </cell>
          <cell r="BP11">
            <v>430</v>
          </cell>
          <cell r="BQ11">
            <v>430</v>
          </cell>
          <cell r="BR11">
            <v>215</v>
          </cell>
          <cell r="BS11">
            <v>215</v>
          </cell>
          <cell r="CB11">
            <v>320</v>
          </cell>
          <cell r="CC11">
            <v>256</v>
          </cell>
          <cell r="CD11">
            <v>128</v>
          </cell>
          <cell r="CE11">
            <v>112</v>
          </cell>
          <cell r="CF11">
            <v>64</v>
          </cell>
          <cell r="CG11">
            <v>56</v>
          </cell>
          <cell r="CH11">
            <v>320</v>
          </cell>
          <cell r="CJ11">
            <v>80</v>
          </cell>
          <cell r="CK11">
            <v>40</v>
          </cell>
          <cell r="CL11">
            <v>40</v>
          </cell>
          <cell r="CM11">
            <v>32</v>
          </cell>
          <cell r="CN11">
            <v>64</v>
          </cell>
          <cell r="CO11">
            <v>224</v>
          </cell>
          <cell r="CP11">
            <v>384</v>
          </cell>
          <cell r="CQ11">
            <v>240</v>
          </cell>
          <cell r="CR11">
            <v>112</v>
          </cell>
          <cell r="CS11">
            <v>208</v>
          </cell>
          <cell r="CT11">
            <v>192</v>
          </cell>
          <cell r="CU11">
            <v>176</v>
          </cell>
          <cell r="CV11">
            <v>176</v>
          </cell>
          <cell r="CW11">
            <v>176</v>
          </cell>
          <cell r="CX11">
            <v>80</v>
          </cell>
          <cell r="CY11">
            <v>80</v>
          </cell>
          <cell r="CZ11">
            <v>112</v>
          </cell>
          <cell r="DA11">
            <v>80</v>
          </cell>
          <cell r="DB11">
            <v>80</v>
          </cell>
          <cell r="DC11">
            <v>48</v>
          </cell>
          <cell r="DD11">
            <v>48</v>
          </cell>
          <cell r="DE11">
            <v>240</v>
          </cell>
          <cell r="DF11">
            <v>256</v>
          </cell>
          <cell r="DG11">
            <v>112</v>
          </cell>
          <cell r="DH11">
            <v>112</v>
          </cell>
          <cell r="DI11">
            <v>256</v>
          </cell>
          <cell r="DJ11">
            <v>160</v>
          </cell>
          <cell r="DK11">
            <v>160</v>
          </cell>
          <cell r="DL11">
            <v>64</v>
          </cell>
          <cell r="DM11">
            <v>48</v>
          </cell>
          <cell r="DN11">
            <v>48</v>
          </cell>
          <cell r="DO11">
            <v>64</v>
          </cell>
          <cell r="DP11">
            <v>64</v>
          </cell>
          <cell r="DQ11">
            <v>64</v>
          </cell>
          <cell r="DR11">
            <v>64</v>
          </cell>
          <cell r="DS11">
            <v>48</v>
          </cell>
          <cell r="DT11">
            <v>48</v>
          </cell>
          <cell r="DU11">
            <v>192</v>
          </cell>
          <cell r="DV11">
            <v>128</v>
          </cell>
          <cell r="DW11">
            <v>48</v>
          </cell>
          <cell r="DX11">
            <v>128</v>
          </cell>
          <cell r="DY11">
            <v>112</v>
          </cell>
          <cell r="DZ11">
            <v>64</v>
          </cell>
          <cell r="EA11">
            <v>112</v>
          </cell>
          <cell r="EB11">
            <v>64</v>
          </cell>
          <cell r="EC11">
            <v>64</v>
          </cell>
          <cell r="ED11">
            <v>64</v>
          </cell>
          <cell r="EE11">
            <v>192</v>
          </cell>
          <cell r="EF11">
            <v>80</v>
          </cell>
          <cell r="EG11">
            <v>160</v>
          </cell>
          <cell r="EH11">
            <v>96</v>
          </cell>
          <cell r="EK11" t="e">
            <v>#REF!</v>
          </cell>
          <cell r="EO11" t="str">
            <v>Duluth, Minn.  (Duluth East HS)  (USNDT)LS-Logic</v>
          </cell>
        </row>
        <row r="12">
          <cell r="A12">
            <v>9</v>
          </cell>
          <cell r="B12" t="str">
            <v xml:space="preserve">Budish, Zach </v>
          </cell>
          <cell r="C12">
            <v>24</v>
          </cell>
          <cell r="D12">
            <v>1</v>
          </cell>
          <cell r="E12">
            <v>1</v>
          </cell>
          <cell r="F12">
            <v>1</v>
          </cell>
          <cell r="G12">
            <v>300</v>
          </cell>
          <cell r="H12">
            <v>430</v>
          </cell>
          <cell r="I12">
            <v>280</v>
          </cell>
          <cell r="J12">
            <v>300</v>
          </cell>
          <cell r="K12">
            <v>270</v>
          </cell>
          <cell r="L12">
            <v>210</v>
          </cell>
          <cell r="M12">
            <v>210</v>
          </cell>
          <cell r="N12">
            <v>195</v>
          </cell>
          <cell r="O12">
            <v>430</v>
          </cell>
          <cell r="P12">
            <v>210</v>
          </cell>
          <cell r="Q12">
            <v>210</v>
          </cell>
          <cell r="R12">
            <v>473.00000000000006</v>
          </cell>
          <cell r="S12">
            <v>645</v>
          </cell>
          <cell r="T12">
            <v>150</v>
          </cell>
          <cell r="U12">
            <v>120</v>
          </cell>
          <cell r="V12">
            <v>120</v>
          </cell>
          <cell r="W12">
            <v>105</v>
          </cell>
          <cell r="X12">
            <v>105</v>
          </cell>
          <cell r="Y12">
            <v>193.5</v>
          </cell>
          <cell r="Z12">
            <v>322.5</v>
          </cell>
          <cell r="AA12">
            <v>193.5</v>
          </cell>
          <cell r="AB12">
            <v>193.5</v>
          </cell>
          <cell r="AC12">
            <v>473.00000000000006</v>
          </cell>
          <cell r="AD12">
            <v>120</v>
          </cell>
          <cell r="AE12">
            <v>571.9</v>
          </cell>
          <cell r="AF12">
            <v>494.49999999999994</v>
          </cell>
          <cell r="AG12">
            <v>375</v>
          </cell>
          <cell r="AH12">
            <v>195</v>
          </cell>
          <cell r="AI12">
            <v>350</v>
          </cell>
          <cell r="AJ12">
            <v>168</v>
          </cell>
          <cell r="AK12">
            <v>300</v>
          </cell>
          <cell r="AL12">
            <v>215</v>
          </cell>
          <cell r="AM12">
            <v>215</v>
          </cell>
          <cell r="AX12">
            <v>430</v>
          </cell>
          <cell r="AY12">
            <v>344</v>
          </cell>
          <cell r="AZ12">
            <v>215</v>
          </cell>
          <cell r="BA12">
            <v>193.5</v>
          </cell>
          <cell r="BB12">
            <v>172</v>
          </cell>
          <cell r="BC12">
            <v>86</v>
          </cell>
          <cell r="BD12">
            <v>258</v>
          </cell>
          <cell r="BE12">
            <v>150.5</v>
          </cell>
          <cell r="BF12">
            <v>301</v>
          </cell>
          <cell r="BG12">
            <v>150.5</v>
          </cell>
          <cell r="BH12">
            <v>172</v>
          </cell>
          <cell r="BI12">
            <v>172</v>
          </cell>
          <cell r="BJ12">
            <v>172</v>
          </cell>
          <cell r="BK12">
            <v>516</v>
          </cell>
          <cell r="BL12">
            <v>450</v>
          </cell>
          <cell r="BM12">
            <v>430</v>
          </cell>
          <cell r="BN12">
            <v>571.9</v>
          </cell>
          <cell r="BO12">
            <v>86</v>
          </cell>
          <cell r="BP12">
            <v>430</v>
          </cell>
          <cell r="BQ12">
            <v>430</v>
          </cell>
          <cell r="BR12">
            <v>215</v>
          </cell>
          <cell r="BS12">
            <v>215</v>
          </cell>
          <cell r="CB12">
            <v>280</v>
          </cell>
          <cell r="CC12">
            <v>224</v>
          </cell>
          <cell r="CD12">
            <v>112</v>
          </cell>
          <cell r="CE12">
            <v>98</v>
          </cell>
          <cell r="CF12">
            <v>56</v>
          </cell>
          <cell r="CG12">
            <v>49</v>
          </cell>
          <cell r="CH12">
            <v>280</v>
          </cell>
          <cell r="CJ12">
            <v>70</v>
          </cell>
          <cell r="CK12">
            <v>35</v>
          </cell>
          <cell r="CL12">
            <v>35</v>
          </cell>
          <cell r="CM12">
            <v>28</v>
          </cell>
          <cell r="CN12">
            <v>56</v>
          </cell>
          <cell r="CO12">
            <v>196</v>
          </cell>
          <cell r="CP12">
            <v>336</v>
          </cell>
          <cell r="CQ12">
            <v>210</v>
          </cell>
          <cell r="CR12">
            <v>98</v>
          </cell>
          <cell r="CS12">
            <v>182</v>
          </cell>
          <cell r="CT12">
            <v>168</v>
          </cell>
          <cell r="CU12">
            <v>154</v>
          </cell>
          <cell r="CV12">
            <v>154</v>
          </cell>
          <cell r="CW12">
            <v>154</v>
          </cell>
          <cell r="CX12">
            <v>70</v>
          </cell>
          <cell r="CY12">
            <v>70</v>
          </cell>
          <cell r="CZ12">
            <v>98</v>
          </cell>
          <cell r="DA12">
            <v>70</v>
          </cell>
          <cell r="DB12">
            <v>70</v>
          </cell>
          <cell r="DC12">
            <v>42</v>
          </cell>
          <cell r="DD12">
            <v>42</v>
          </cell>
          <cell r="DE12">
            <v>210</v>
          </cell>
          <cell r="DF12">
            <v>224</v>
          </cell>
          <cell r="DG12">
            <v>98</v>
          </cell>
          <cell r="DH12">
            <v>98</v>
          </cell>
          <cell r="DI12">
            <v>224</v>
          </cell>
          <cell r="DJ12">
            <v>140</v>
          </cell>
          <cell r="DK12">
            <v>140</v>
          </cell>
          <cell r="DL12">
            <v>56</v>
          </cell>
          <cell r="DM12">
            <v>42</v>
          </cell>
          <cell r="DN12">
            <v>42</v>
          </cell>
          <cell r="DO12">
            <v>56</v>
          </cell>
          <cell r="DP12">
            <v>56</v>
          </cell>
          <cell r="DQ12">
            <v>56</v>
          </cell>
          <cell r="DR12">
            <v>56</v>
          </cell>
          <cell r="DS12">
            <v>42</v>
          </cell>
          <cell r="DT12">
            <v>42</v>
          </cell>
          <cell r="DU12">
            <v>168</v>
          </cell>
          <cell r="DV12">
            <v>112</v>
          </cell>
          <cell r="DW12">
            <v>42</v>
          </cell>
          <cell r="DX12">
            <v>112</v>
          </cell>
          <cell r="DY12">
            <v>98</v>
          </cell>
          <cell r="DZ12">
            <v>56</v>
          </cell>
          <cell r="EA12">
            <v>98</v>
          </cell>
          <cell r="EB12">
            <v>56</v>
          </cell>
          <cell r="EC12">
            <v>56</v>
          </cell>
          <cell r="ED12">
            <v>56</v>
          </cell>
          <cell r="EE12">
            <v>168</v>
          </cell>
          <cell r="EF12">
            <v>70</v>
          </cell>
          <cell r="EG12">
            <v>140</v>
          </cell>
          <cell r="EH12">
            <v>84</v>
          </cell>
          <cell r="EK12" t="str">
            <v xml:space="preserve">Budish, Zach </v>
          </cell>
          <cell r="EL12" t="str">
            <v xml:space="preserve">Glute Stretch - Spinal Twist Stretch--Extra Supplements </v>
          </cell>
          <cell r="EM12" t="str">
            <v xml:space="preserve">Glute Stretch - Spinal Twist Stretch -Extra Supplements </v>
          </cell>
          <cell r="EN12" t="str">
            <v xml:space="preserve">Glute Stretch - Spinal Twist Stretch-Extra Supplements </v>
          </cell>
          <cell r="EO12" t="str">
            <v>Apple Valley, Minn.  (Apple Valley HS) - LS-Logic</v>
          </cell>
        </row>
        <row r="13">
          <cell r="A13">
            <v>10</v>
          </cell>
          <cell r="B13" t="str">
            <v xml:space="preserve">Shibrowski, Mike </v>
          </cell>
          <cell r="D13">
            <v>1</v>
          </cell>
          <cell r="E13">
            <v>1</v>
          </cell>
          <cell r="F13">
            <v>1</v>
          </cell>
          <cell r="G13">
            <v>260</v>
          </cell>
          <cell r="H13">
            <v>285</v>
          </cell>
          <cell r="I13">
            <v>185</v>
          </cell>
          <cell r="J13">
            <v>260</v>
          </cell>
          <cell r="K13">
            <v>234</v>
          </cell>
          <cell r="L13">
            <v>182</v>
          </cell>
          <cell r="M13">
            <v>182</v>
          </cell>
          <cell r="N13">
            <v>169</v>
          </cell>
          <cell r="O13">
            <v>285</v>
          </cell>
          <cell r="P13">
            <v>182</v>
          </cell>
          <cell r="Q13">
            <v>182</v>
          </cell>
          <cell r="R13">
            <v>313.5</v>
          </cell>
          <cell r="S13">
            <v>427.5</v>
          </cell>
          <cell r="T13">
            <v>130</v>
          </cell>
          <cell r="U13">
            <v>104</v>
          </cell>
          <cell r="V13">
            <v>104</v>
          </cell>
          <cell r="W13">
            <v>91</v>
          </cell>
          <cell r="X13">
            <v>91</v>
          </cell>
          <cell r="Y13">
            <v>128.25</v>
          </cell>
          <cell r="Z13">
            <v>213.75</v>
          </cell>
          <cell r="AA13">
            <v>128.25</v>
          </cell>
          <cell r="AB13">
            <v>128.25</v>
          </cell>
          <cell r="AC13">
            <v>313.5</v>
          </cell>
          <cell r="AD13">
            <v>104</v>
          </cell>
          <cell r="AE13">
            <v>379.05</v>
          </cell>
          <cell r="AF13">
            <v>327.75</v>
          </cell>
          <cell r="AG13">
            <v>325</v>
          </cell>
          <cell r="AH13">
            <v>169</v>
          </cell>
          <cell r="AI13">
            <v>231.25</v>
          </cell>
          <cell r="AJ13">
            <v>111</v>
          </cell>
          <cell r="AK13">
            <v>260</v>
          </cell>
          <cell r="AL13">
            <v>142.5</v>
          </cell>
          <cell r="AM13">
            <v>142.5</v>
          </cell>
          <cell r="AX13">
            <v>285</v>
          </cell>
          <cell r="AY13">
            <v>228</v>
          </cell>
          <cell r="AZ13">
            <v>142.5</v>
          </cell>
          <cell r="BA13">
            <v>128.25</v>
          </cell>
          <cell r="BB13">
            <v>114</v>
          </cell>
          <cell r="BC13">
            <v>57</v>
          </cell>
          <cell r="BD13">
            <v>171</v>
          </cell>
          <cell r="BE13">
            <v>99.75</v>
          </cell>
          <cell r="BF13">
            <v>199.5</v>
          </cell>
          <cell r="BG13">
            <v>99.75</v>
          </cell>
          <cell r="BH13">
            <v>114</v>
          </cell>
          <cell r="BI13">
            <v>114</v>
          </cell>
          <cell r="BJ13">
            <v>114</v>
          </cell>
          <cell r="BK13">
            <v>342</v>
          </cell>
          <cell r="BL13">
            <v>390</v>
          </cell>
          <cell r="BM13">
            <v>285</v>
          </cell>
          <cell r="BN13">
            <v>379.05</v>
          </cell>
          <cell r="BO13">
            <v>57</v>
          </cell>
          <cell r="BP13">
            <v>285</v>
          </cell>
          <cell r="BQ13">
            <v>285</v>
          </cell>
          <cell r="BR13">
            <v>142.5</v>
          </cell>
          <cell r="BS13">
            <v>142.5</v>
          </cell>
          <cell r="CB13">
            <v>185</v>
          </cell>
          <cell r="CC13">
            <v>148</v>
          </cell>
          <cell r="CD13">
            <v>74</v>
          </cell>
          <cell r="CE13">
            <v>64.75</v>
          </cell>
          <cell r="CF13">
            <v>37</v>
          </cell>
          <cell r="CG13">
            <v>32.375</v>
          </cell>
          <cell r="CH13">
            <v>185</v>
          </cell>
          <cell r="CJ13">
            <v>46.25</v>
          </cell>
          <cell r="CK13">
            <v>23.125</v>
          </cell>
          <cell r="CL13">
            <v>23.125</v>
          </cell>
          <cell r="CM13">
            <v>18.5</v>
          </cell>
          <cell r="CN13">
            <v>37</v>
          </cell>
          <cell r="CO13">
            <v>129.5</v>
          </cell>
          <cell r="CP13">
            <v>222</v>
          </cell>
          <cell r="CQ13">
            <v>138.75</v>
          </cell>
          <cell r="CR13">
            <v>64.75</v>
          </cell>
          <cell r="CS13">
            <v>120.25</v>
          </cell>
          <cell r="CT13">
            <v>111</v>
          </cell>
          <cell r="CU13">
            <v>101.75000000000001</v>
          </cell>
          <cell r="CV13">
            <v>101.75000000000001</v>
          </cell>
          <cell r="CW13">
            <v>101.75000000000001</v>
          </cell>
          <cell r="CX13">
            <v>46.25</v>
          </cell>
          <cell r="CY13">
            <v>46.25</v>
          </cell>
          <cell r="CZ13">
            <v>64.75</v>
          </cell>
          <cell r="DA13">
            <v>46.25</v>
          </cell>
          <cell r="DB13">
            <v>46.25</v>
          </cell>
          <cell r="DC13">
            <v>27.75</v>
          </cell>
          <cell r="DD13">
            <v>27.75</v>
          </cell>
          <cell r="DE13">
            <v>138.75</v>
          </cell>
          <cell r="DF13">
            <v>148</v>
          </cell>
          <cell r="DG13">
            <v>64.75</v>
          </cell>
          <cell r="DH13">
            <v>64.75</v>
          </cell>
          <cell r="DI13">
            <v>148</v>
          </cell>
          <cell r="DJ13">
            <v>92.5</v>
          </cell>
          <cell r="DK13">
            <v>92.5</v>
          </cell>
          <cell r="DL13">
            <v>37</v>
          </cell>
          <cell r="DM13">
            <v>27.75</v>
          </cell>
          <cell r="DN13">
            <v>27.75</v>
          </cell>
          <cell r="DO13">
            <v>37</v>
          </cell>
          <cell r="DP13">
            <v>37</v>
          </cell>
          <cell r="DQ13">
            <v>37</v>
          </cell>
          <cell r="DR13">
            <v>37</v>
          </cell>
          <cell r="DS13">
            <v>27.75</v>
          </cell>
          <cell r="DT13">
            <v>27.75</v>
          </cell>
          <cell r="DU13">
            <v>111</v>
          </cell>
          <cell r="DV13">
            <v>74</v>
          </cell>
          <cell r="DW13">
            <v>27.75</v>
          </cell>
          <cell r="DX13">
            <v>74</v>
          </cell>
          <cell r="DY13">
            <v>64.75</v>
          </cell>
          <cell r="DZ13">
            <v>37</v>
          </cell>
          <cell r="EA13">
            <v>64.75</v>
          </cell>
          <cell r="EB13">
            <v>37</v>
          </cell>
          <cell r="EC13">
            <v>37</v>
          </cell>
          <cell r="ED13">
            <v>37</v>
          </cell>
          <cell r="EE13">
            <v>111</v>
          </cell>
          <cell r="EF13">
            <v>46.25</v>
          </cell>
          <cell r="EG13">
            <v>92.5</v>
          </cell>
          <cell r="EH13">
            <v>55.5</v>
          </cell>
          <cell r="EK13" t="str">
            <v xml:space="preserve">Shibrowski, Mike </v>
          </cell>
          <cell r="EO13" t="str">
            <v>International Falls, Minn.  (Moorhead HS)  (Sioux Falls - USHL)- LS-Logic</v>
          </cell>
        </row>
        <row r="14">
          <cell r="A14">
            <v>11</v>
          </cell>
          <cell r="B14" t="str">
            <v>Condon,Nate</v>
          </cell>
          <cell r="C14">
            <v>16</v>
          </cell>
          <cell r="D14">
            <v>1</v>
          </cell>
          <cell r="E14">
            <v>1</v>
          </cell>
          <cell r="F14">
            <v>1</v>
          </cell>
          <cell r="G14">
            <v>225</v>
          </cell>
          <cell r="H14">
            <v>375</v>
          </cell>
          <cell r="I14">
            <v>245</v>
          </cell>
          <cell r="J14">
            <v>225</v>
          </cell>
          <cell r="K14">
            <v>202.5</v>
          </cell>
          <cell r="L14">
            <v>157.5</v>
          </cell>
          <cell r="M14">
            <v>157.5</v>
          </cell>
          <cell r="N14">
            <v>146.25</v>
          </cell>
          <cell r="O14">
            <v>375</v>
          </cell>
          <cell r="P14">
            <v>157.5</v>
          </cell>
          <cell r="Q14">
            <v>157.5</v>
          </cell>
          <cell r="R14">
            <v>412.50000000000006</v>
          </cell>
          <cell r="S14">
            <v>562.5</v>
          </cell>
          <cell r="T14">
            <v>112.5</v>
          </cell>
          <cell r="U14">
            <v>90</v>
          </cell>
          <cell r="V14">
            <v>90</v>
          </cell>
          <cell r="W14">
            <v>78.75</v>
          </cell>
          <cell r="X14">
            <v>78.75</v>
          </cell>
          <cell r="Y14">
            <v>168.75</v>
          </cell>
          <cell r="Z14">
            <v>281.25</v>
          </cell>
          <cell r="AA14">
            <v>168.75</v>
          </cell>
          <cell r="AB14">
            <v>168.75</v>
          </cell>
          <cell r="AC14">
            <v>412.50000000000006</v>
          </cell>
          <cell r="AD14">
            <v>90</v>
          </cell>
          <cell r="AE14">
            <v>498.75</v>
          </cell>
          <cell r="AF14">
            <v>431.24999999999994</v>
          </cell>
          <cell r="AG14">
            <v>281.25</v>
          </cell>
          <cell r="AH14">
            <v>146.25</v>
          </cell>
          <cell r="AI14">
            <v>306.25</v>
          </cell>
          <cell r="AJ14">
            <v>147</v>
          </cell>
          <cell r="AK14">
            <v>225</v>
          </cell>
          <cell r="AL14">
            <v>187.5</v>
          </cell>
          <cell r="AM14">
            <v>187.5</v>
          </cell>
          <cell r="AX14">
            <v>375</v>
          </cell>
          <cell r="AY14">
            <v>300</v>
          </cell>
          <cell r="AZ14">
            <v>187.5</v>
          </cell>
          <cell r="BA14">
            <v>168.75</v>
          </cell>
          <cell r="BB14">
            <v>150</v>
          </cell>
          <cell r="BC14">
            <v>75</v>
          </cell>
          <cell r="BD14">
            <v>225</v>
          </cell>
          <cell r="BE14">
            <v>131.25</v>
          </cell>
          <cell r="BF14">
            <v>262.5</v>
          </cell>
          <cell r="BG14">
            <v>131.25</v>
          </cell>
          <cell r="BH14">
            <v>150</v>
          </cell>
          <cell r="BI14">
            <v>150</v>
          </cell>
          <cell r="BJ14">
            <v>150</v>
          </cell>
          <cell r="BK14">
            <v>450</v>
          </cell>
          <cell r="BL14">
            <v>337.5</v>
          </cell>
          <cell r="BM14">
            <v>375</v>
          </cell>
          <cell r="BN14">
            <v>498.75</v>
          </cell>
          <cell r="BO14">
            <v>75</v>
          </cell>
          <cell r="BP14">
            <v>375</v>
          </cell>
          <cell r="BQ14">
            <v>375</v>
          </cell>
          <cell r="BR14">
            <v>187.5</v>
          </cell>
          <cell r="BS14">
            <v>187.5</v>
          </cell>
          <cell r="CB14">
            <v>245</v>
          </cell>
          <cell r="CC14">
            <v>196</v>
          </cell>
          <cell r="CD14">
            <v>98</v>
          </cell>
          <cell r="CE14">
            <v>85.75</v>
          </cell>
          <cell r="CF14">
            <v>49</v>
          </cell>
          <cell r="CG14">
            <v>42.875</v>
          </cell>
          <cell r="CH14">
            <v>245</v>
          </cell>
          <cell r="CJ14">
            <v>61.25</v>
          </cell>
          <cell r="CK14">
            <v>30.625</v>
          </cell>
          <cell r="CL14">
            <v>30.625</v>
          </cell>
          <cell r="CM14">
            <v>24.5</v>
          </cell>
          <cell r="CN14">
            <v>49</v>
          </cell>
          <cell r="CO14">
            <v>171.5</v>
          </cell>
          <cell r="CP14">
            <v>294</v>
          </cell>
          <cell r="CQ14">
            <v>183.75</v>
          </cell>
          <cell r="CR14">
            <v>85.75</v>
          </cell>
          <cell r="CS14">
            <v>159.25</v>
          </cell>
          <cell r="CT14">
            <v>147</v>
          </cell>
          <cell r="CU14">
            <v>134.75</v>
          </cell>
          <cell r="CV14">
            <v>134.75</v>
          </cell>
          <cell r="CW14">
            <v>134.75</v>
          </cell>
          <cell r="CX14">
            <v>61.25</v>
          </cell>
          <cell r="CY14">
            <v>61.25</v>
          </cell>
          <cell r="CZ14">
            <v>85.75</v>
          </cell>
          <cell r="DA14">
            <v>61.25</v>
          </cell>
          <cell r="DB14">
            <v>61.25</v>
          </cell>
          <cell r="DC14">
            <v>36.75</v>
          </cell>
          <cell r="DD14">
            <v>36.75</v>
          </cell>
          <cell r="DE14">
            <v>183.75</v>
          </cell>
          <cell r="DF14">
            <v>196</v>
          </cell>
          <cell r="DG14">
            <v>85.75</v>
          </cell>
          <cell r="DH14">
            <v>85.75</v>
          </cell>
          <cell r="DI14">
            <v>196</v>
          </cell>
          <cell r="DJ14">
            <v>122.5</v>
          </cell>
          <cell r="DK14">
            <v>122.5</v>
          </cell>
          <cell r="DL14">
            <v>49</v>
          </cell>
          <cell r="DM14">
            <v>36.75</v>
          </cell>
          <cell r="DN14">
            <v>36.75</v>
          </cell>
          <cell r="DO14">
            <v>49</v>
          </cell>
          <cell r="DP14">
            <v>49</v>
          </cell>
          <cell r="DQ14">
            <v>49</v>
          </cell>
          <cell r="DR14">
            <v>49</v>
          </cell>
          <cell r="DS14">
            <v>36.75</v>
          </cell>
          <cell r="DT14">
            <v>36.75</v>
          </cell>
          <cell r="DU14">
            <v>147</v>
          </cell>
          <cell r="DV14">
            <v>98</v>
          </cell>
          <cell r="DW14">
            <v>36.75</v>
          </cell>
          <cell r="DX14">
            <v>98</v>
          </cell>
          <cell r="DY14">
            <v>85.75</v>
          </cell>
          <cell r="DZ14">
            <v>49</v>
          </cell>
          <cell r="EA14">
            <v>85.75</v>
          </cell>
          <cell r="EB14">
            <v>49</v>
          </cell>
          <cell r="EC14">
            <v>49</v>
          </cell>
          <cell r="ED14">
            <v>49</v>
          </cell>
          <cell r="EE14">
            <v>147</v>
          </cell>
          <cell r="EF14">
            <v>61.25</v>
          </cell>
          <cell r="EG14">
            <v>122.5</v>
          </cell>
          <cell r="EH14">
            <v>73.5</v>
          </cell>
          <cell r="EK14" t="str">
            <v>Condon,Nate</v>
          </cell>
          <cell r="EL14" t="str">
            <v>ED - 10 Minute Bike 110 rpms-  Ankle Flex sit</v>
          </cell>
          <cell r="EM14" t="str">
            <v xml:space="preserve">ED - 10 Minute Bike 110 rpms -   Ankle Flex Sit </v>
          </cell>
          <cell r="EN14" t="str">
            <v xml:space="preserve">ED - 10 Minute Bike 110 rpms - Ankle Flex - Friday 4 Corner Staduim 3 lap - Ankle Flex Sit </v>
          </cell>
          <cell r="EO14" t="str">
            <v xml:space="preserve">Lino Lakes, Minn.  (Centennial HS)  (USNDT)-LS-Feel and Visual cues/ </v>
          </cell>
        </row>
        <row r="15">
          <cell r="A15">
            <v>12</v>
          </cell>
          <cell r="B15" t="str">
            <v xml:space="preserve">Marshall, Ben </v>
          </cell>
          <cell r="D15">
            <v>1</v>
          </cell>
          <cell r="E15">
            <v>1</v>
          </cell>
          <cell r="F15">
            <v>1</v>
          </cell>
          <cell r="G15">
            <v>200</v>
          </cell>
          <cell r="H15">
            <v>275</v>
          </cell>
          <cell r="I15">
            <v>185</v>
          </cell>
          <cell r="J15">
            <v>200</v>
          </cell>
          <cell r="K15">
            <v>180</v>
          </cell>
          <cell r="L15">
            <v>140</v>
          </cell>
          <cell r="M15">
            <v>140</v>
          </cell>
          <cell r="N15">
            <v>130</v>
          </cell>
          <cell r="O15">
            <v>275</v>
          </cell>
          <cell r="P15">
            <v>140</v>
          </cell>
          <cell r="Q15">
            <v>140</v>
          </cell>
          <cell r="R15">
            <v>302.5</v>
          </cell>
          <cell r="S15">
            <v>412.5</v>
          </cell>
          <cell r="T15">
            <v>100</v>
          </cell>
          <cell r="U15">
            <v>80</v>
          </cell>
          <cell r="V15">
            <v>80</v>
          </cell>
          <cell r="W15">
            <v>70</v>
          </cell>
          <cell r="X15">
            <v>70</v>
          </cell>
          <cell r="Y15">
            <v>123.75</v>
          </cell>
          <cell r="Z15">
            <v>206.25</v>
          </cell>
          <cell r="AA15">
            <v>123.75</v>
          </cell>
          <cell r="AB15">
            <v>123.75</v>
          </cell>
          <cell r="AC15">
            <v>302.5</v>
          </cell>
          <cell r="AD15">
            <v>80</v>
          </cell>
          <cell r="AE15">
            <v>365.75</v>
          </cell>
          <cell r="AF15">
            <v>316.25</v>
          </cell>
          <cell r="AG15">
            <v>250</v>
          </cell>
          <cell r="AH15">
            <v>130</v>
          </cell>
          <cell r="AI15">
            <v>231.25</v>
          </cell>
          <cell r="AJ15">
            <v>111</v>
          </cell>
          <cell r="AK15">
            <v>200</v>
          </cell>
          <cell r="AL15">
            <v>137.5</v>
          </cell>
          <cell r="AM15">
            <v>137.5</v>
          </cell>
          <cell r="AX15">
            <v>275</v>
          </cell>
          <cell r="AY15">
            <v>220</v>
          </cell>
          <cell r="AZ15">
            <v>137.5</v>
          </cell>
          <cell r="BA15">
            <v>123.75</v>
          </cell>
          <cell r="BB15">
            <v>110</v>
          </cell>
          <cell r="BC15">
            <v>55</v>
          </cell>
          <cell r="BD15">
            <v>165</v>
          </cell>
          <cell r="BE15">
            <v>96.25</v>
          </cell>
          <cell r="BF15">
            <v>192.5</v>
          </cell>
          <cell r="BG15">
            <v>96.25</v>
          </cell>
          <cell r="BH15">
            <v>110</v>
          </cell>
          <cell r="BI15">
            <v>110</v>
          </cell>
          <cell r="BJ15">
            <v>110</v>
          </cell>
          <cell r="BK15">
            <v>330</v>
          </cell>
          <cell r="BL15">
            <v>300</v>
          </cell>
          <cell r="BM15">
            <v>275</v>
          </cell>
          <cell r="BN15">
            <v>365.75</v>
          </cell>
          <cell r="BO15">
            <v>55</v>
          </cell>
          <cell r="BP15">
            <v>275</v>
          </cell>
          <cell r="BQ15">
            <v>275</v>
          </cell>
          <cell r="BR15">
            <v>137.5</v>
          </cell>
          <cell r="BS15">
            <v>137.5</v>
          </cell>
          <cell r="CB15">
            <v>185</v>
          </cell>
          <cell r="CC15">
            <v>148</v>
          </cell>
          <cell r="CD15">
            <v>74</v>
          </cell>
          <cell r="CE15">
            <v>64.75</v>
          </cell>
          <cell r="CF15">
            <v>37</v>
          </cell>
          <cell r="CG15">
            <v>32.375</v>
          </cell>
          <cell r="CH15">
            <v>185</v>
          </cell>
          <cell r="CJ15">
            <v>46.25</v>
          </cell>
          <cell r="CK15">
            <v>23.125</v>
          </cell>
          <cell r="CL15">
            <v>23.125</v>
          </cell>
          <cell r="CM15">
            <v>18.5</v>
          </cell>
          <cell r="CN15">
            <v>37</v>
          </cell>
          <cell r="CO15">
            <v>129.5</v>
          </cell>
          <cell r="CP15">
            <v>222</v>
          </cell>
          <cell r="CQ15">
            <v>138.75</v>
          </cell>
          <cell r="CR15">
            <v>64.75</v>
          </cell>
          <cell r="CS15">
            <v>120.25</v>
          </cell>
          <cell r="CT15">
            <v>111</v>
          </cell>
          <cell r="CU15">
            <v>101.75000000000001</v>
          </cell>
          <cell r="CV15">
            <v>101.75000000000001</v>
          </cell>
          <cell r="CW15">
            <v>101.75000000000001</v>
          </cell>
          <cell r="CX15">
            <v>46.25</v>
          </cell>
          <cell r="CY15">
            <v>46.25</v>
          </cell>
          <cell r="CZ15">
            <v>64.75</v>
          </cell>
          <cell r="DA15">
            <v>46.25</v>
          </cell>
          <cell r="DB15">
            <v>46.25</v>
          </cell>
          <cell r="DC15">
            <v>27.75</v>
          </cell>
          <cell r="DD15">
            <v>27.75</v>
          </cell>
          <cell r="DE15">
            <v>138.75</v>
          </cell>
          <cell r="DF15">
            <v>148</v>
          </cell>
          <cell r="DG15">
            <v>64.75</v>
          </cell>
          <cell r="DH15">
            <v>64.75</v>
          </cell>
          <cell r="DI15">
            <v>148</v>
          </cell>
          <cell r="DJ15">
            <v>92.5</v>
          </cell>
          <cell r="DK15">
            <v>92.5</v>
          </cell>
          <cell r="DL15">
            <v>37</v>
          </cell>
          <cell r="DM15">
            <v>27.75</v>
          </cell>
          <cell r="DN15">
            <v>27.75</v>
          </cell>
          <cell r="DO15">
            <v>37</v>
          </cell>
          <cell r="DP15">
            <v>37</v>
          </cell>
          <cell r="DQ15">
            <v>37</v>
          </cell>
          <cell r="DR15">
            <v>37</v>
          </cell>
          <cell r="DS15">
            <v>27.75</v>
          </cell>
          <cell r="DT15">
            <v>27.75</v>
          </cell>
          <cell r="DU15">
            <v>111</v>
          </cell>
          <cell r="DV15">
            <v>74</v>
          </cell>
          <cell r="DW15">
            <v>27.75</v>
          </cell>
          <cell r="DX15">
            <v>74</v>
          </cell>
          <cell r="DY15">
            <v>64.75</v>
          </cell>
          <cell r="DZ15">
            <v>37</v>
          </cell>
          <cell r="EA15">
            <v>64.75</v>
          </cell>
          <cell r="EB15">
            <v>37</v>
          </cell>
          <cell r="EC15">
            <v>37</v>
          </cell>
          <cell r="ED15">
            <v>37</v>
          </cell>
          <cell r="EE15">
            <v>111</v>
          </cell>
          <cell r="EF15">
            <v>46.25</v>
          </cell>
          <cell r="EG15">
            <v>92.5</v>
          </cell>
          <cell r="EH15">
            <v>55.5</v>
          </cell>
          <cell r="EK15" t="str">
            <v xml:space="preserve">Marshall, Ben </v>
          </cell>
          <cell r="EO15" t="str">
            <v>White Bear Lake, Minn.  (White Bear Lake HS)  (Sioux Falls - USHL)</v>
          </cell>
        </row>
        <row r="16">
          <cell r="A16">
            <v>13</v>
          </cell>
          <cell r="B16" t="str">
            <v xml:space="preserve">Warning, Sam </v>
          </cell>
          <cell r="D16">
            <v>1</v>
          </cell>
          <cell r="E16">
            <v>1</v>
          </cell>
          <cell r="F16">
            <v>1</v>
          </cell>
          <cell r="G16">
            <v>220</v>
          </cell>
          <cell r="H16">
            <v>275</v>
          </cell>
          <cell r="I16">
            <v>200</v>
          </cell>
          <cell r="J16">
            <v>220</v>
          </cell>
          <cell r="K16">
            <v>198</v>
          </cell>
          <cell r="L16">
            <v>154</v>
          </cell>
          <cell r="M16">
            <v>154</v>
          </cell>
          <cell r="N16">
            <v>143</v>
          </cell>
          <cell r="O16">
            <v>275</v>
          </cell>
          <cell r="P16">
            <v>154</v>
          </cell>
          <cell r="Q16">
            <v>154</v>
          </cell>
          <cell r="R16">
            <v>302.5</v>
          </cell>
          <cell r="S16">
            <v>412.5</v>
          </cell>
          <cell r="T16">
            <v>110</v>
          </cell>
          <cell r="U16">
            <v>88</v>
          </cell>
          <cell r="V16">
            <v>88</v>
          </cell>
          <cell r="W16">
            <v>77</v>
          </cell>
          <cell r="X16">
            <v>77</v>
          </cell>
          <cell r="Y16">
            <v>123.75</v>
          </cell>
          <cell r="Z16">
            <v>206.25</v>
          </cell>
          <cell r="AA16">
            <v>123.75</v>
          </cell>
          <cell r="AB16">
            <v>123.75</v>
          </cell>
          <cell r="AC16">
            <v>302.5</v>
          </cell>
          <cell r="AD16">
            <v>88</v>
          </cell>
          <cell r="AE16">
            <v>365.75</v>
          </cell>
          <cell r="AF16">
            <v>316.25</v>
          </cell>
          <cell r="AG16">
            <v>275</v>
          </cell>
          <cell r="AH16">
            <v>143</v>
          </cell>
          <cell r="AI16">
            <v>250</v>
          </cell>
          <cell r="AJ16">
            <v>120</v>
          </cell>
          <cell r="AK16">
            <v>220</v>
          </cell>
          <cell r="AL16">
            <v>137.5</v>
          </cell>
          <cell r="AM16">
            <v>137.5</v>
          </cell>
          <cell r="AX16">
            <v>275</v>
          </cell>
          <cell r="AY16">
            <v>220</v>
          </cell>
          <cell r="AZ16">
            <v>137.5</v>
          </cell>
          <cell r="BA16">
            <v>123.75</v>
          </cell>
          <cell r="BB16">
            <v>110</v>
          </cell>
          <cell r="BC16">
            <v>55</v>
          </cell>
          <cell r="BD16">
            <v>165</v>
          </cell>
          <cell r="BE16">
            <v>96.25</v>
          </cell>
          <cell r="BF16">
            <v>192.5</v>
          </cell>
          <cell r="BG16">
            <v>96.25</v>
          </cell>
          <cell r="BH16">
            <v>110</v>
          </cell>
          <cell r="BI16">
            <v>110</v>
          </cell>
          <cell r="BJ16">
            <v>110</v>
          </cell>
          <cell r="BK16">
            <v>330</v>
          </cell>
          <cell r="BL16">
            <v>330</v>
          </cell>
          <cell r="BM16">
            <v>275</v>
          </cell>
          <cell r="BN16">
            <v>365.75</v>
          </cell>
          <cell r="BO16">
            <v>55</v>
          </cell>
          <cell r="BP16">
            <v>275</v>
          </cell>
          <cell r="BQ16">
            <v>275</v>
          </cell>
          <cell r="BR16">
            <v>137.5</v>
          </cell>
          <cell r="BS16">
            <v>137.5</v>
          </cell>
          <cell r="CB16">
            <v>200</v>
          </cell>
          <cell r="CC16">
            <v>160</v>
          </cell>
          <cell r="CD16">
            <v>80</v>
          </cell>
          <cell r="CE16">
            <v>70</v>
          </cell>
          <cell r="CF16">
            <v>40</v>
          </cell>
          <cell r="CG16">
            <v>35</v>
          </cell>
          <cell r="CH16">
            <v>200</v>
          </cell>
          <cell r="CJ16">
            <v>50</v>
          </cell>
          <cell r="CK16">
            <v>25</v>
          </cell>
          <cell r="CL16">
            <v>25</v>
          </cell>
          <cell r="CM16">
            <v>20</v>
          </cell>
          <cell r="CN16">
            <v>40</v>
          </cell>
          <cell r="CO16">
            <v>140</v>
          </cell>
          <cell r="CP16">
            <v>240</v>
          </cell>
          <cell r="CQ16">
            <v>150</v>
          </cell>
          <cell r="CR16">
            <v>70</v>
          </cell>
          <cell r="CS16">
            <v>130</v>
          </cell>
          <cell r="CT16">
            <v>120</v>
          </cell>
          <cell r="CU16">
            <v>110.00000000000001</v>
          </cell>
          <cell r="CV16">
            <v>110.00000000000001</v>
          </cell>
          <cell r="CW16">
            <v>110.00000000000001</v>
          </cell>
          <cell r="CX16">
            <v>50</v>
          </cell>
          <cell r="CY16">
            <v>50</v>
          </cell>
          <cell r="CZ16">
            <v>70</v>
          </cell>
          <cell r="DA16">
            <v>50</v>
          </cell>
          <cell r="DB16">
            <v>50</v>
          </cell>
          <cell r="DC16">
            <v>30</v>
          </cell>
          <cell r="DD16">
            <v>30</v>
          </cell>
          <cell r="DE16">
            <v>150</v>
          </cell>
          <cell r="DF16">
            <v>160</v>
          </cell>
          <cell r="DG16">
            <v>70</v>
          </cell>
          <cell r="DH16">
            <v>70</v>
          </cell>
          <cell r="DI16">
            <v>160</v>
          </cell>
          <cell r="DJ16">
            <v>100</v>
          </cell>
          <cell r="DK16">
            <v>100</v>
          </cell>
          <cell r="DL16">
            <v>40</v>
          </cell>
          <cell r="DM16">
            <v>30</v>
          </cell>
          <cell r="DN16">
            <v>30</v>
          </cell>
          <cell r="DO16">
            <v>40</v>
          </cell>
          <cell r="DP16">
            <v>40</v>
          </cell>
          <cell r="DQ16">
            <v>40</v>
          </cell>
          <cell r="DR16">
            <v>40</v>
          </cell>
          <cell r="DS16">
            <v>30</v>
          </cell>
          <cell r="DT16">
            <v>30</v>
          </cell>
          <cell r="DU16">
            <v>120</v>
          </cell>
          <cell r="DV16">
            <v>80</v>
          </cell>
          <cell r="DW16">
            <v>30</v>
          </cell>
          <cell r="DX16">
            <v>80</v>
          </cell>
          <cell r="DY16">
            <v>70</v>
          </cell>
          <cell r="DZ16">
            <v>40</v>
          </cell>
          <cell r="EA16">
            <v>70</v>
          </cell>
          <cell r="EB16">
            <v>40</v>
          </cell>
          <cell r="EC16">
            <v>40</v>
          </cell>
          <cell r="ED16">
            <v>40</v>
          </cell>
          <cell r="EE16">
            <v>120</v>
          </cell>
          <cell r="EF16">
            <v>50</v>
          </cell>
          <cell r="EG16">
            <v>100</v>
          </cell>
          <cell r="EH16">
            <v>60</v>
          </cell>
          <cell r="EK16" t="str">
            <v xml:space="preserve">Warning, Sam </v>
          </cell>
          <cell r="EO16" t="str">
            <v>North Oaks, Minn.  (Hill-Murray HS)  (USNDT)LS-Both Logic Feel and Visual cues/ ACL 05-70/</v>
          </cell>
        </row>
        <row r="17">
          <cell r="A17">
            <v>14</v>
          </cell>
          <cell r="B17" t="str">
            <v>Rau, Kyle</v>
          </cell>
          <cell r="D17">
            <v>1</v>
          </cell>
          <cell r="E17">
            <v>1</v>
          </cell>
          <cell r="F17">
            <v>1</v>
          </cell>
          <cell r="G17">
            <v>275</v>
          </cell>
          <cell r="H17">
            <v>400</v>
          </cell>
          <cell r="I17">
            <v>185</v>
          </cell>
          <cell r="J17">
            <v>275</v>
          </cell>
          <cell r="K17">
            <v>247.5</v>
          </cell>
          <cell r="L17">
            <v>192.5</v>
          </cell>
          <cell r="M17">
            <v>192.5</v>
          </cell>
          <cell r="N17">
            <v>178.75</v>
          </cell>
          <cell r="O17">
            <v>400</v>
          </cell>
          <cell r="P17">
            <v>192.5</v>
          </cell>
          <cell r="Q17">
            <v>192.5</v>
          </cell>
          <cell r="R17">
            <v>440.00000000000006</v>
          </cell>
          <cell r="S17">
            <v>600</v>
          </cell>
          <cell r="T17">
            <v>137.5</v>
          </cell>
          <cell r="U17">
            <v>110</v>
          </cell>
          <cell r="V17">
            <v>110</v>
          </cell>
          <cell r="W17">
            <v>96.25</v>
          </cell>
          <cell r="X17">
            <v>96.25</v>
          </cell>
          <cell r="Y17">
            <v>180</v>
          </cell>
          <cell r="Z17">
            <v>300</v>
          </cell>
          <cell r="AA17">
            <v>180</v>
          </cell>
          <cell r="AB17">
            <v>180</v>
          </cell>
          <cell r="AC17">
            <v>440.00000000000006</v>
          </cell>
          <cell r="AD17">
            <v>110</v>
          </cell>
          <cell r="AE17">
            <v>532</v>
          </cell>
          <cell r="AF17">
            <v>459.99999999999994</v>
          </cell>
          <cell r="AG17">
            <v>343.75</v>
          </cell>
          <cell r="AH17">
            <v>178.75</v>
          </cell>
          <cell r="AI17">
            <v>231.25</v>
          </cell>
          <cell r="AJ17">
            <v>111</v>
          </cell>
          <cell r="AK17">
            <v>275</v>
          </cell>
          <cell r="AL17">
            <v>200</v>
          </cell>
          <cell r="AM17">
            <v>200</v>
          </cell>
          <cell r="AX17">
            <v>400</v>
          </cell>
          <cell r="AY17">
            <v>320</v>
          </cell>
          <cell r="AZ17">
            <v>200</v>
          </cell>
          <cell r="BA17">
            <v>180</v>
          </cell>
          <cell r="BB17">
            <v>160</v>
          </cell>
          <cell r="BC17">
            <v>80</v>
          </cell>
          <cell r="BD17">
            <v>240</v>
          </cell>
          <cell r="BE17">
            <v>140</v>
          </cell>
          <cell r="BF17">
            <v>280</v>
          </cell>
          <cell r="BG17">
            <v>140</v>
          </cell>
          <cell r="BH17">
            <v>160</v>
          </cell>
          <cell r="BI17">
            <v>160</v>
          </cell>
          <cell r="BJ17">
            <v>160</v>
          </cell>
          <cell r="BK17">
            <v>480</v>
          </cell>
          <cell r="BL17">
            <v>412.5</v>
          </cell>
          <cell r="BM17">
            <v>400</v>
          </cell>
          <cell r="BN17">
            <v>532</v>
          </cell>
          <cell r="BO17">
            <v>80</v>
          </cell>
          <cell r="BP17">
            <v>400</v>
          </cell>
          <cell r="BQ17">
            <v>400</v>
          </cell>
          <cell r="BR17">
            <v>200</v>
          </cell>
          <cell r="BS17">
            <v>200</v>
          </cell>
          <cell r="CB17">
            <v>185</v>
          </cell>
          <cell r="CC17">
            <v>148</v>
          </cell>
          <cell r="CD17">
            <v>74</v>
          </cell>
          <cell r="CE17">
            <v>64.75</v>
          </cell>
          <cell r="CF17">
            <v>37</v>
          </cell>
          <cell r="CG17">
            <v>32.375</v>
          </cell>
          <cell r="CH17">
            <v>185</v>
          </cell>
          <cell r="CJ17">
            <v>46.25</v>
          </cell>
          <cell r="CK17">
            <v>23.125</v>
          </cell>
          <cell r="CL17">
            <v>23.125</v>
          </cell>
          <cell r="CM17">
            <v>18.5</v>
          </cell>
          <cell r="CN17">
            <v>37</v>
          </cell>
          <cell r="CO17">
            <v>129.5</v>
          </cell>
          <cell r="CP17">
            <v>222</v>
          </cell>
          <cell r="CQ17">
            <v>138.75</v>
          </cell>
          <cell r="CR17">
            <v>64.75</v>
          </cell>
          <cell r="CS17">
            <v>120.25</v>
          </cell>
          <cell r="CT17">
            <v>111</v>
          </cell>
          <cell r="CU17">
            <v>101.75000000000001</v>
          </cell>
          <cell r="CV17">
            <v>101.75000000000001</v>
          </cell>
          <cell r="CW17">
            <v>101.75000000000001</v>
          </cell>
          <cell r="CX17">
            <v>46.25</v>
          </cell>
          <cell r="CY17">
            <v>46.25</v>
          </cell>
          <cell r="CZ17">
            <v>64.75</v>
          </cell>
          <cell r="DA17">
            <v>46.25</v>
          </cell>
          <cell r="DB17">
            <v>46.25</v>
          </cell>
          <cell r="DC17">
            <v>27.75</v>
          </cell>
          <cell r="DD17">
            <v>27.75</v>
          </cell>
          <cell r="DE17">
            <v>138.75</v>
          </cell>
          <cell r="DF17">
            <v>148</v>
          </cell>
          <cell r="DG17">
            <v>64.75</v>
          </cell>
          <cell r="DH17">
            <v>64.75</v>
          </cell>
          <cell r="DI17">
            <v>148</v>
          </cell>
          <cell r="DJ17">
            <v>92.5</v>
          </cell>
          <cell r="DK17">
            <v>92.5</v>
          </cell>
          <cell r="DL17">
            <v>37</v>
          </cell>
          <cell r="DM17">
            <v>27.75</v>
          </cell>
          <cell r="DN17">
            <v>27.75</v>
          </cell>
          <cell r="DO17">
            <v>37</v>
          </cell>
          <cell r="DP17">
            <v>37</v>
          </cell>
          <cell r="DQ17">
            <v>37</v>
          </cell>
          <cell r="DR17">
            <v>37</v>
          </cell>
          <cell r="DS17">
            <v>27.75</v>
          </cell>
          <cell r="DT17">
            <v>27.75</v>
          </cell>
          <cell r="DU17">
            <v>111</v>
          </cell>
          <cell r="DV17">
            <v>74</v>
          </cell>
          <cell r="DW17">
            <v>27.75</v>
          </cell>
          <cell r="DX17">
            <v>74</v>
          </cell>
          <cell r="DY17">
            <v>64.75</v>
          </cell>
          <cell r="DZ17">
            <v>37</v>
          </cell>
          <cell r="EA17">
            <v>64.75</v>
          </cell>
          <cell r="EB17">
            <v>37</v>
          </cell>
          <cell r="EC17">
            <v>37</v>
          </cell>
          <cell r="ED17">
            <v>37</v>
          </cell>
          <cell r="EE17">
            <v>111</v>
          </cell>
          <cell r="EF17">
            <v>46.25</v>
          </cell>
          <cell r="EG17">
            <v>92.5</v>
          </cell>
          <cell r="EH17">
            <v>55.5</v>
          </cell>
          <cell r="EK17" t="str">
            <v>Rau, Kyle</v>
          </cell>
          <cell r="EO17" t="str">
            <v xml:space="preserve">Rochester, Minn.  (Rochester Century HS)  (Indiana - USHL)-LS-Feel and Visual cues/ </v>
          </cell>
        </row>
        <row r="18">
          <cell r="A18">
            <v>15</v>
          </cell>
          <cell r="B18" t="str">
            <v>Hansen, Jake</v>
          </cell>
          <cell r="C18" t="str">
            <v>21  </v>
          </cell>
          <cell r="D18">
            <v>1</v>
          </cell>
          <cell r="E18">
            <v>1</v>
          </cell>
          <cell r="F18">
            <v>1</v>
          </cell>
          <cell r="G18">
            <v>220</v>
          </cell>
          <cell r="H18">
            <v>405</v>
          </cell>
          <cell r="I18">
            <v>260</v>
          </cell>
          <cell r="J18">
            <v>220</v>
          </cell>
          <cell r="K18">
            <v>198</v>
          </cell>
          <cell r="L18">
            <v>154</v>
          </cell>
          <cell r="M18">
            <v>154</v>
          </cell>
          <cell r="N18">
            <v>143</v>
          </cell>
          <cell r="O18">
            <v>405</v>
          </cell>
          <cell r="P18">
            <v>154</v>
          </cell>
          <cell r="Q18">
            <v>154</v>
          </cell>
          <cell r="R18">
            <v>445.50000000000006</v>
          </cell>
          <cell r="S18">
            <v>607.5</v>
          </cell>
          <cell r="T18">
            <v>110</v>
          </cell>
          <cell r="U18">
            <v>88</v>
          </cell>
          <cell r="V18">
            <v>88</v>
          </cell>
          <cell r="W18">
            <v>77</v>
          </cell>
          <cell r="X18">
            <v>77</v>
          </cell>
          <cell r="Y18">
            <v>182.25</v>
          </cell>
          <cell r="Z18">
            <v>303.75</v>
          </cell>
          <cell r="AA18">
            <v>182.25</v>
          </cell>
          <cell r="AB18">
            <v>182.25</v>
          </cell>
          <cell r="AC18">
            <v>445.50000000000006</v>
          </cell>
          <cell r="AD18">
            <v>88</v>
          </cell>
          <cell r="AE18">
            <v>538.65</v>
          </cell>
          <cell r="AF18">
            <v>465.74999999999994</v>
          </cell>
          <cell r="AG18">
            <v>275</v>
          </cell>
          <cell r="AH18">
            <v>143</v>
          </cell>
          <cell r="AI18">
            <v>325</v>
          </cell>
          <cell r="AJ18">
            <v>156</v>
          </cell>
          <cell r="AK18">
            <v>220</v>
          </cell>
          <cell r="AL18">
            <v>202.5</v>
          </cell>
          <cell r="AM18">
            <v>202.5</v>
          </cell>
          <cell r="AX18">
            <v>405</v>
          </cell>
          <cell r="AY18">
            <v>324</v>
          </cell>
          <cell r="AZ18">
            <v>202.5</v>
          </cell>
          <cell r="BA18">
            <v>182.25</v>
          </cell>
          <cell r="BB18">
            <v>162</v>
          </cell>
          <cell r="BC18">
            <v>81</v>
          </cell>
          <cell r="BD18">
            <v>243</v>
          </cell>
          <cell r="BE18">
            <v>141.75</v>
          </cell>
          <cell r="BF18">
            <v>283.5</v>
          </cell>
          <cell r="BG18">
            <v>141.75</v>
          </cell>
          <cell r="BH18">
            <v>162</v>
          </cell>
          <cell r="BI18">
            <v>162</v>
          </cell>
          <cell r="BJ18">
            <v>162</v>
          </cell>
          <cell r="BK18">
            <v>486</v>
          </cell>
          <cell r="BL18">
            <v>330</v>
          </cell>
          <cell r="BM18">
            <v>405</v>
          </cell>
          <cell r="BN18">
            <v>538.65</v>
          </cell>
          <cell r="BO18">
            <v>81</v>
          </cell>
          <cell r="BP18">
            <v>405</v>
          </cell>
          <cell r="BQ18">
            <v>405</v>
          </cell>
          <cell r="BR18">
            <v>202.5</v>
          </cell>
          <cell r="BS18">
            <v>202.5</v>
          </cell>
          <cell r="CB18">
            <v>260</v>
          </cell>
          <cell r="CC18">
            <v>208</v>
          </cell>
          <cell r="CD18">
            <v>104</v>
          </cell>
          <cell r="CE18">
            <v>91</v>
          </cell>
          <cell r="CF18">
            <v>52</v>
          </cell>
          <cell r="CG18">
            <v>45.5</v>
          </cell>
          <cell r="CH18">
            <v>260</v>
          </cell>
          <cell r="CJ18">
            <v>65</v>
          </cell>
          <cell r="CK18">
            <v>32.5</v>
          </cell>
          <cell r="CL18">
            <v>32.5</v>
          </cell>
          <cell r="CM18">
            <v>26</v>
          </cell>
          <cell r="CN18">
            <v>52</v>
          </cell>
          <cell r="CO18">
            <v>182</v>
          </cell>
          <cell r="CP18">
            <v>312</v>
          </cell>
          <cell r="CQ18">
            <v>195</v>
          </cell>
          <cell r="CR18">
            <v>91</v>
          </cell>
          <cell r="CS18">
            <v>169</v>
          </cell>
          <cell r="CT18">
            <v>156</v>
          </cell>
          <cell r="CU18">
            <v>143</v>
          </cell>
          <cell r="CV18">
            <v>143</v>
          </cell>
          <cell r="CW18">
            <v>143</v>
          </cell>
          <cell r="CX18">
            <v>65</v>
          </cell>
          <cell r="CY18">
            <v>65</v>
          </cell>
          <cell r="CZ18">
            <v>91</v>
          </cell>
          <cell r="DA18">
            <v>65</v>
          </cell>
          <cell r="DB18">
            <v>65</v>
          </cell>
          <cell r="DC18">
            <v>39</v>
          </cell>
          <cell r="DD18">
            <v>39</v>
          </cell>
          <cell r="DE18">
            <v>195</v>
          </cell>
          <cell r="DF18">
            <v>208</v>
          </cell>
          <cell r="DG18">
            <v>91</v>
          </cell>
          <cell r="DH18">
            <v>91</v>
          </cell>
          <cell r="DI18">
            <v>208</v>
          </cell>
          <cell r="DJ18">
            <v>130</v>
          </cell>
          <cell r="DK18">
            <v>130</v>
          </cell>
          <cell r="DL18">
            <v>52</v>
          </cell>
          <cell r="DM18">
            <v>39</v>
          </cell>
          <cell r="DN18">
            <v>39</v>
          </cell>
          <cell r="DO18">
            <v>52</v>
          </cell>
          <cell r="DP18">
            <v>52</v>
          </cell>
          <cell r="DQ18">
            <v>52</v>
          </cell>
          <cell r="DR18">
            <v>52</v>
          </cell>
          <cell r="DS18">
            <v>39</v>
          </cell>
          <cell r="DT18">
            <v>39</v>
          </cell>
          <cell r="DU18">
            <v>156</v>
          </cell>
          <cell r="DV18">
            <v>104</v>
          </cell>
          <cell r="DW18">
            <v>39</v>
          </cell>
          <cell r="DX18">
            <v>104</v>
          </cell>
          <cell r="DY18">
            <v>91</v>
          </cell>
          <cell r="DZ18">
            <v>52</v>
          </cell>
          <cell r="EA18">
            <v>91</v>
          </cell>
          <cell r="EB18">
            <v>52</v>
          </cell>
          <cell r="EC18">
            <v>52</v>
          </cell>
          <cell r="ED18">
            <v>52</v>
          </cell>
          <cell r="EE18">
            <v>156</v>
          </cell>
          <cell r="EF18">
            <v>65</v>
          </cell>
          <cell r="EG18">
            <v>130</v>
          </cell>
          <cell r="EH18">
            <v>78</v>
          </cell>
          <cell r="EK18" t="str">
            <v>Hansen, Jake</v>
          </cell>
          <cell r="EO18" t="str">
            <v>Eden Prairie, Minn.  (Eden Prairie HS)  (Bismarck - NAHL)</v>
          </cell>
        </row>
        <row r="19">
          <cell r="A19">
            <v>16</v>
          </cell>
          <cell r="B19" t="str">
            <v xml:space="preserve">Helgeson, Seth </v>
          </cell>
          <cell r="C19">
            <v>4</v>
          </cell>
          <cell r="D19">
            <v>1</v>
          </cell>
          <cell r="E19">
            <v>1</v>
          </cell>
          <cell r="F19">
            <v>1</v>
          </cell>
          <cell r="G19">
            <v>300</v>
          </cell>
          <cell r="H19">
            <v>400</v>
          </cell>
          <cell r="I19">
            <v>285</v>
          </cell>
          <cell r="J19">
            <v>300</v>
          </cell>
          <cell r="K19">
            <v>270</v>
          </cell>
          <cell r="L19">
            <v>210</v>
          </cell>
          <cell r="M19">
            <v>210</v>
          </cell>
          <cell r="N19">
            <v>195</v>
          </cell>
          <cell r="O19">
            <v>400</v>
          </cell>
          <cell r="P19">
            <v>210</v>
          </cell>
          <cell r="Q19">
            <v>210</v>
          </cell>
          <cell r="R19">
            <v>440.00000000000006</v>
          </cell>
          <cell r="S19">
            <v>600</v>
          </cell>
          <cell r="T19">
            <v>150</v>
          </cell>
          <cell r="U19">
            <v>120</v>
          </cell>
          <cell r="V19">
            <v>120</v>
          </cell>
          <cell r="W19">
            <v>105</v>
          </cell>
          <cell r="X19">
            <v>105</v>
          </cell>
          <cell r="Y19">
            <v>180</v>
          </cell>
          <cell r="Z19">
            <v>300</v>
          </cell>
          <cell r="AA19">
            <v>180</v>
          </cell>
          <cell r="AB19">
            <v>180</v>
          </cell>
          <cell r="AC19">
            <v>440.00000000000006</v>
          </cell>
          <cell r="AD19">
            <v>120</v>
          </cell>
          <cell r="AE19">
            <v>532</v>
          </cell>
          <cell r="AF19">
            <v>459.99999999999994</v>
          </cell>
          <cell r="AG19">
            <v>375</v>
          </cell>
          <cell r="AH19">
            <v>195</v>
          </cell>
          <cell r="AI19">
            <v>356.25</v>
          </cell>
          <cell r="AJ19">
            <v>171</v>
          </cell>
          <cell r="AK19">
            <v>300</v>
          </cell>
          <cell r="AL19">
            <v>200</v>
          </cell>
          <cell r="AM19">
            <v>200</v>
          </cell>
          <cell r="AX19">
            <v>400</v>
          </cell>
          <cell r="AY19">
            <v>320</v>
          </cell>
          <cell r="AZ19">
            <v>200</v>
          </cell>
          <cell r="BA19">
            <v>180</v>
          </cell>
          <cell r="BB19">
            <v>160</v>
          </cell>
          <cell r="BC19">
            <v>80</v>
          </cell>
          <cell r="BD19">
            <v>240</v>
          </cell>
          <cell r="BE19">
            <v>140</v>
          </cell>
          <cell r="BF19">
            <v>280</v>
          </cell>
          <cell r="BG19">
            <v>140</v>
          </cell>
          <cell r="BH19">
            <v>160</v>
          </cell>
          <cell r="BI19">
            <v>160</v>
          </cell>
          <cell r="BJ19">
            <v>160</v>
          </cell>
          <cell r="BK19">
            <v>480</v>
          </cell>
          <cell r="BL19">
            <v>450</v>
          </cell>
          <cell r="BM19">
            <v>400</v>
          </cell>
          <cell r="BN19">
            <v>532</v>
          </cell>
          <cell r="BO19">
            <v>80</v>
          </cell>
          <cell r="BP19">
            <v>400</v>
          </cell>
          <cell r="BQ19">
            <v>400</v>
          </cell>
          <cell r="BR19">
            <v>200</v>
          </cell>
          <cell r="BS19">
            <v>200</v>
          </cell>
          <cell r="CB19">
            <v>285</v>
          </cell>
          <cell r="CC19">
            <v>228</v>
          </cell>
          <cell r="CD19">
            <v>114</v>
          </cell>
          <cell r="CE19">
            <v>99.75</v>
          </cell>
          <cell r="CF19">
            <v>57</v>
          </cell>
          <cell r="CG19">
            <v>49.875</v>
          </cell>
          <cell r="CH19">
            <v>285</v>
          </cell>
          <cell r="CJ19">
            <v>71.25</v>
          </cell>
          <cell r="CK19">
            <v>35.625</v>
          </cell>
          <cell r="CL19">
            <v>35.625</v>
          </cell>
          <cell r="CM19">
            <v>28.5</v>
          </cell>
          <cell r="CN19">
            <v>57</v>
          </cell>
          <cell r="CO19">
            <v>199.5</v>
          </cell>
          <cell r="CP19">
            <v>342</v>
          </cell>
          <cell r="CQ19">
            <v>213.75</v>
          </cell>
          <cell r="CR19">
            <v>99.75</v>
          </cell>
          <cell r="CS19">
            <v>185.25</v>
          </cell>
          <cell r="CT19">
            <v>171</v>
          </cell>
          <cell r="CU19">
            <v>156.75</v>
          </cell>
          <cell r="CV19">
            <v>156.75</v>
          </cell>
          <cell r="CW19">
            <v>156.75</v>
          </cell>
          <cell r="CX19">
            <v>71.25</v>
          </cell>
          <cell r="CY19">
            <v>71.25</v>
          </cell>
          <cell r="CZ19">
            <v>99.75</v>
          </cell>
          <cell r="DA19">
            <v>71.25</v>
          </cell>
          <cell r="DB19">
            <v>71.25</v>
          </cell>
          <cell r="DC19">
            <v>42.75</v>
          </cell>
          <cell r="DD19">
            <v>42.75</v>
          </cell>
          <cell r="DE19">
            <v>213.75</v>
          </cell>
          <cell r="DF19">
            <v>228</v>
          </cell>
          <cell r="DG19">
            <v>99.75</v>
          </cell>
          <cell r="DH19">
            <v>99.75</v>
          </cell>
          <cell r="DI19">
            <v>228</v>
          </cell>
          <cell r="DJ19">
            <v>142.5</v>
          </cell>
          <cell r="DK19">
            <v>142.5</v>
          </cell>
          <cell r="DL19">
            <v>57</v>
          </cell>
          <cell r="DM19">
            <v>42.75</v>
          </cell>
          <cell r="DN19">
            <v>42.75</v>
          </cell>
          <cell r="DO19">
            <v>57</v>
          </cell>
          <cell r="DP19">
            <v>57</v>
          </cell>
          <cell r="DQ19">
            <v>57</v>
          </cell>
          <cell r="DR19">
            <v>57</v>
          </cell>
          <cell r="DS19">
            <v>42.75</v>
          </cell>
          <cell r="DT19">
            <v>42.75</v>
          </cell>
          <cell r="DU19">
            <v>171</v>
          </cell>
          <cell r="DV19">
            <v>114</v>
          </cell>
          <cell r="DW19">
            <v>42.75</v>
          </cell>
          <cell r="DX19">
            <v>114</v>
          </cell>
          <cell r="DY19">
            <v>99.75</v>
          </cell>
          <cell r="DZ19">
            <v>57</v>
          </cell>
          <cell r="EA19">
            <v>99.75</v>
          </cell>
          <cell r="EB19">
            <v>57</v>
          </cell>
          <cell r="EC19">
            <v>57</v>
          </cell>
          <cell r="ED19">
            <v>57</v>
          </cell>
          <cell r="EE19">
            <v>171</v>
          </cell>
          <cell r="EF19">
            <v>71.25</v>
          </cell>
          <cell r="EG19">
            <v>142.5</v>
          </cell>
          <cell r="EH19">
            <v>85.5</v>
          </cell>
          <cell r="EK19" t="str">
            <v xml:space="preserve">Helgeson, Seth </v>
          </cell>
          <cell r="EO19" t="str">
            <v xml:space="preserve">Stillwater, Minn.  (Hill-Murray HS)  (Omaha - USHL) </v>
          </cell>
        </row>
        <row r="20">
          <cell r="A20">
            <v>17</v>
          </cell>
          <cell r="B20" t="str">
            <v>Thompson, Blake</v>
          </cell>
          <cell r="D20">
            <v>1</v>
          </cell>
          <cell r="E20">
            <v>1</v>
          </cell>
          <cell r="F20">
            <v>1</v>
          </cell>
          <cell r="G20">
            <v>300</v>
          </cell>
          <cell r="H20">
            <v>450</v>
          </cell>
          <cell r="I20">
            <v>220</v>
          </cell>
          <cell r="J20">
            <v>300</v>
          </cell>
          <cell r="K20">
            <v>270</v>
          </cell>
          <cell r="L20">
            <v>210</v>
          </cell>
          <cell r="M20">
            <v>210</v>
          </cell>
          <cell r="N20">
            <v>195</v>
          </cell>
          <cell r="O20">
            <v>450</v>
          </cell>
          <cell r="P20">
            <v>210</v>
          </cell>
          <cell r="Q20">
            <v>210</v>
          </cell>
          <cell r="R20">
            <v>495.00000000000006</v>
          </cell>
          <cell r="S20">
            <v>675</v>
          </cell>
          <cell r="T20">
            <v>150</v>
          </cell>
          <cell r="U20">
            <v>120</v>
          </cell>
          <cell r="V20">
            <v>120</v>
          </cell>
          <cell r="W20">
            <v>105</v>
          </cell>
          <cell r="X20">
            <v>105</v>
          </cell>
          <cell r="Y20">
            <v>202.5</v>
          </cell>
          <cell r="Z20">
            <v>337.5</v>
          </cell>
          <cell r="AA20">
            <v>202.5</v>
          </cell>
          <cell r="AB20">
            <v>202.5</v>
          </cell>
          <cell r="AC20">
            <v>495.00000000000006</v>
          </cell>
          <cell r="AD20">
            <v>120</v>
          </cell>
          <cell r="AE20">
            <v>598.5</v>
          </cell>
          <cell r="AF20">
            <v>517.5</v>
          </cell>
          <cell r="AG20">
            <v>375</v>
          </cell>
          <cell r="AH20">
            <v>195</v>
          </cell>
          <cell r="AI20">
            <v>275</v>
          </cell>
          <cell r="AJ20">
            <v>132</v>
          </cell>
          <cell r="AK20">
            <v>300</v>
          </cell>
          <cell r="AL20">
            <v>225</v>
          </cell>
          <cell r="AM20">
            <v>225</v>
          </cell>
          <cell r="AX20">
            <v>450</v>
          </cell>
          <cell r="AY20">
            <v>360</v>
          </cell>
          <cell r="AZ20">
            <v>225</v>
          </cell>
          <cell r="BA20">
            <v>202.5</v>
          </cell>
          <cell r="BB20">
            <v>180</v>
          </cell>
          <cell r="BC20">
            <v>90</v>
          </cell>
          <cell r="BD20">
            <v>270</v>
          </cell>
          <cell r="BE20">
            <v>157.5</v>
          </cell>
          <cell r="BF20">
            <v>315</v>
          </cell>
          <cell r="BG20">
            <v>157.5</v>
          </cell>
          <cell r="BH20">
            <v>180</v>
          </cell>
          <cell r="BI20">
            <v>180</v>
          </cell>
          <cell r="BJ20">
            <v>180</v>
          </cell>
          <cell r="BK20">
            <v>540</v>
          </cell>
          <cell r="BL20">
            <v>450</v>
          </cell>
          <cell r="BM20">
            <v>450</v>
          </cell>
          <cell r="BN20">
            <v>598.5</v>
          </cell>
          <cell r="BO20">
            <v>90</v>
          </cell>
          <cell r="BP20">
            <v>450</v>
          </cell>
          <cell r="BQ20">
            <v>450</v>
          </cell>
          <cell r="BR20">
            <v>225</v>
          </cell>
          <cell r="BS20">
            <v>225</v>
          </cell>
          <cell r="CB20">
            <v>220</v>
          </cell>
          <cell r="CC20">
            <v>176</v>
          </cell>
          <cell r="CD20">
            <v>88</v>
          </cell>
          <cell r="CE20">
            <v>77</v>
          </cell>
          <cell r="CF20">
            <v>44</v>
          </cell>
          <cell r="CG20">
            <v>38.5</v>
          </cell>
          <cell r="CH20">
            <v>220</v>
          </cell>
          <cell r="CJ20">
            <v>55</v>
          </cell>
          <cell r="CK20">
            <v>27.5</v>
          </cell>
          <cell r="CL20">
            <v>27.5</v>
          </cell>
          <cell r="CM20">
            <v>22</v>
          </cell>
          <cell r="CN20">
            <v>44</v>
          </cell>
          <cell r="CO20">
            <v>154</v>
          </cell>
          <cell r="CP20">
            <v>264</v>
          </cell>
          <cell r="CQ20">
            <v>165</v>
          </cell>
          <cell r="CR20">
            <v>77</v>
          </cell>
          <cell r="CS20">
            <v>143</v>
          </cell>
          <cell r="CT20">
            <v>132</v>
          </cell>
          <cell r="CU20">
            <v>121.00000000000001</v>
          </cell>
          <cell r="CV20">
            <v>121.00000000000001</v>
          </cell>
          <cell r="CW20">
            <v>121.00000000000001</v>
          </cell>
          <cell r="CX20">
            <v>55</v>
          </cell>
          <cell r="CY20">
            <v>55</v>
          </cell>
          <cell r="CZ20">
            <v>77</v>
          </cell>
          <cell r="DA20">
            <v>55</v>
          </cell>
          <cell r="DB20">
            <v>55</v>
          </cell>
          <cell r="DC20">
            <v>33</v>
          </cell>
          <cell r="DD20">
            <v>33</v>
          </cell>
          <cell r="DE20">
            <v>165</v>
          </cell>
          <cell r="DF20">
            <v>176</v>
          </cell>
          <cell r="DG20">
            <v>77</v>
          </cell>
          <cell r="DH20">
            <v>77</v>
          </cell>
          <cell r="DI20">
            <v>176</v>
          </cell>
          <cell r="DJ20">
            <v>110</v>
          </cell>
          <cell r="DK20">
            <v>110</v>
          </cell>
          <cell r="DL20">
            <v>44</v>
          </cell>
          <cell r="DM20">
            <v>33</v>
          </cell>
          <cell r="DN20">
            <v>33</v>
          </cell>
          <cell r="DO20">
            <v>44</v>
          </cell>
          <cell r="DP20">
            <v>44</v>
          </cell>
          <cell r="DQ20">
            <v>44</v>
          </cell>
          <cell r="DR20">
            <v>44</v>
          </cell>
          <cell r="DS20">
            <v>33</v>
          </cell>
          <cell r="DT20">
            <v>33</v>
          </cell>
          <cell r="DU20">
            <v>132</v>
          </cell>
          <cell r="DV20">
            <v>88</v>
          </cell>
          <cell r="DW20">
            <v>33</v>
          </cell>
          <cell r="DX20">
            <v>88</v>
          </cell>
          <cell r="DY20">
            <v>77</v>
          </cell>
          <cell r="DZ20">
            <v>44</v>
          </cell>
          <cell r="EA20">
            <v>77</v>
          </cell>
          <cell r="EB20">
            <v>44</v>
          </cell>
          <cell r="EC20">
            <v>44</v>
          </cell>
          <cell r="ED20">
            <v>44</v>
          </cell>
          <cell r="EE20">
            <v>132</v>
          </cell>
          <cell r="EF20">
            <v>55</v>
          </cell>
          <cell r="EG20">
            <v>110</v>
          </cell>
          <cell r="EH20">
            <v>66</v>
          </cell>
          <cell r="EK20" t="str">
            <v>Thompson, Blake</v>
          </cell>
          <cell r="EO20" t="str">
            <v>Somerset, Wis.  (Shattuck St. Mary's)  (USNDT)</v>
          </cell>
        </row>
        <row r="21">
          <cell r="A21">
            <v>18</v>
          </cell>
          <cell r="B21" t="str">
            <v xml:space="preserve">Holl, Justin </v>
          </cell>
          <cell r="C21">
            <v>12</v>
          </cell>
          <cell r="D21">
            <v>1</v>
          </cell>
          <cell r="E21">
            <v>1</v>
          </cell>
          <cell r="F21">
            <v>1</v>
          </cell>
          <cell r="G21">
            <v>250</v>
          </cell>
          <cell r="H21">
            <v>315</v>
          </cell>
          <cell r="I21">
            <v>195</v>
          </cell>
          <cell r="J21">
            <v>250</v>
          </cell>
          <cell r="K21">
            <v>225</v>
          </cell>
          <cell r="L21">
            <v>175</v>
          </cell>
          <cell r="M21">
            <v>175</v>
          </cell>
          <cell r="N21">
            <v>162.5</v>
          </cell>
          <cell r="O21">
            <v>315</v>
          </cell>
          <cell r="P21">
            <v>175</v>
          </cell>
          <cell r="Q21">
            <v>175</v>
          </cell>
          <cell r="R21">
            <v>346.5</v>
          </cell>
          <cell r="S21">
            <v>472.5</v>
          </cell>
          <cell r="T21">
            <v>125</v>
          </cell>
          <cell r="U21">
            <v>100</v>
          </cell>
          <cell r="V21">
            <v>100</v>
          </cell>
          <cell r="W21">
            <v>87.5</v>
          </cell>
          <cell r="X21">
            <v>87.5</v>
          </cell>
          <cell r="Y21">
            <v>141.75</v>
          </cell>
          <cell r="Z21">
            <v>236.25</v>
          </cell>
          <cell r="AA21">
            <v>141.75</v>
          </cell>
          <cell r="AB21">
            <v>141.75</v>
          </cell>
          <cell r="AC21">
            <v>346.5</v>
          </cell>
          <cell r="AD21">
            <v>100</v>
          </cell>
          <cell r="AE21">
            <v>418.95000000000005</v>
          </cell>
          <cell r="AF21">
            <v>362.25</v>
          </cell>
          <cell r="AG21">
            <v>312.5</v>
          </cell>
          <cell r="AH21">
            <v>162.5</v>
          </cell>
          <cell r="AI21">
            <v>243.75</v>
          </cell>
          <cell r="AJ21">
            <v>117</v>
          </cell>
          <cell r="AK21">
            <v>250</v>
          </cell>
          <cell r="AL21">
            <v>157.5</v>
          </cell>
          <cell r="AM21">
            <v>157.5</v>
          </cell>
          <cell r="AX21">
            <v>315</v>
          </cell>
          <cell r="AY21">
            <v>252</v>
          </cell>
          <cell r="AZ21">
            <v>157.5</v>
          </cell>
          <cell r="BA21">
            <v>141.75</v>
          </cell>
          <cell r="BB21">
            <v>126</v>
          </cell>
          <cell r="BC21">
            <v>63</v>
          </cell>
          <cell r="BD21">
            <v>189</v>
          </cell>
          <cell r="BE21">
            <v>110.25</v>
          </cell>
          <cell r="BF21">
            <v>220.5</v>
          </cell>
          <cell r="BG21">
            <v>110.25</v>
          </cell>
          <cell r="BH21">
            <v>126</v>
          </cell>
          <cell r="BI21">
            <v>126</v>
          </cell>
          <cell r="BJ21">
            <v>126</v>
          </cell>
          <cell r="BK21">
            <v>378</v>
          </cell>
          <cell r="BL21">
            <v>375</v>
          </cell>
          <cell r="BM21">
            <v>315</v>
          </cell>
          <cell r="BN21">
            <v>418.95000000000005</v>
          </cell>
          <cell r="BO21">
            <v>63</v>
          </cell>
          <cell r="BP21">
            <v>315</v>
          </cell>
          <cell r="BQ21">
            <v>315</v>
          </cell>
          <cell r="BR21">
            <v>157.5</v>
          </cell>
          <cell r="BS21">
            <v>157.5</v>
          </cell>
          <cell r="CB21">
            <v>195</v>
          </cell>
          <cell r="CC21">
            <v>156</v>
          </cell>
          <cell r="CD21">
            <v>78</v>
          </cell>
          <cell r="CE21">
            <v>68.25</v>
          </cell>
          <cell r="CF21">
            <v>39</v>
          </cell>
          <cell r="CG21">
            <v>34.125</v>
          </cell>
          <cell r="CH21">
            <v>195</v>
          </cell>
          <cell r="CJ21">
            <v>48.75</v>
          </cell>
          <cell r="CK21">
            <v>24.375</v>
          </cell>
          <cell r="CL21">
            <v>24.375</v>
          </cell>
          <cell r="CM21">
            <v>19.5</v>
          </cell>
          <cell r="CN21">
            <v>39</v>
          </cell>
          <cell r="CO21">
            <v>136.5</v>
          </cell>
          <cell r="CP21">
            <v>234</v>
          </cell>
          <cell r="CQ21">
            <v>146.25</v>
          </cell>
          <cell r="CR21">
            <v>68.25</v>
          </cell>
          <cell r="CS21">
            <v>126.75</v>
          </cell>
          <cell r="CT21">
            <v>117</v>
          </cell>
          <cell r="CU21">
            <v>107.25000000000001</v>
          </cell>
          <cell r="CV21">
            <v>107.25000000000001</v>
          </cell>
          <cell r="CW21">
            <v>107.25000000000001</v>
          </cell>
          <cell r="CX21">
            <v>48.75</v>
          </cell>
          <cell r="CY21">
            <v>48.75</v>
          </cell>
          <cell r="CZ21">
            <v>68.25</v>
          </cell>
          <cell r="DA21">
            <v>48.75</v>
          </cell>
          <cell r="DB21">
            <v>48.75</v>
          </cell>
          <cell r="DC21">
            <v>29.25</v>
          </cell>
          <cell r="DD21">
            <v>29.25</v>
          </cell>
          <cell r="DE21">
            <v>146.25</v>
          </cell>
          <cell r="DF21">
            <v>156</v>
          </cell>
          <cell r="DG21">
            <v>68.25</v>
          </cell>
          <cell r="DH21">
            <v>68.25</v>
          </cell>
          <cell r="DI21">
            <v>156</v>
          </cell>
          <cell r="DJ21">
            <v>97.5</v>
          </cell>
          <cell r="DK21">
            <v>97.5</v>
          </cell>
          <cell r="DL21">
            <v>39</v>
          </cell>
          <cell r="DM21">
            <v>29.25</v>
          </cell>
          <cell r="DN21">
            <v>29.25</v>
          </cell>
          <cell r="DO21">
            <v>39</v>
          </cell>
          <cell r="DP21">
            <v>39</v>
          </cell>
          <cell r="DQ21">
            <v>39</v>
          </cell>
          <cell r="DR21">
            <v>39</v>
          </cell>
          <cell r="DS21">
            <v>29.25</v>
          </cell>
          <cell r="DT21">
            <v>29.25</v>
          </cell>
          <cell r="DU21">
            <v>117</v>
          </cell>
          <cell r="DV21">
            <v>78</v>
          </cell>
          <cell r="DW21">
            <v>29.25</v>
          </cell>
          <cell r="DX21">
            <v>78</v>
          </cell>
          <cell r="DY21">
            <v>68.25</v>
          </cell>
          <cell r="DZ21">
            <v>39</v>
          </cell>
          <cell r="EA21">
            <v>68.25</v>
          </cell>
          <cell r="EB21">
            <v>39</v>
          </cell>
          <cell r="EC21">
            <v>39</v>
          </cell>
          <cell r="ED21">
            <v>39</v>
          </cell>
          <cell r="EE21">
            <v>117</v>
          </cell>
          <cell r="EF21">
            <v>48.75</v>
          </cell>
          <cell r="EG21">
            <v>97.5</v>
          </cell>
          <cell r="EH21">
            <v>58.5</v>
          </cell>
          <cell r="EK21" t="str">
            <v xml:space="preserve">Holl, Justin </v>
          </cell>
          <cell r="EL21" t="str">
            <v xml:space="preserve">Mon - Shoulder Prehab workout / Extra Neck Work </v>
          </cell>
          <cell r="EM21" t="str">
            <v xml:space="preserve">Wed - Shoulder Scap workout // Extra Neck Work </v>
          </cell>
          <cell r="EN21" t="str">
            <v>Fri ankle band work - Fri 4 corner 3 lap Stadium</v>
          </cell>
          <cell r="EO21" t="str">
            <v>Plymouth, Minn.  (Wayzata HS)  (Omaha - USHL) - LS-Logic/LT Sho-01-07</v>
          </cell>
        </row>
        <row r="22">
          <cell r="A22">
            <v>19</v>
          </cell>
          <cell r="B22" t="str">
            <v>Boyd, Travis</v>
          </cell>
          <cell r="D22">
            <v>1</v>
          </cell>
          <cell r="E22">
            <v>1</v>
          </cell>
          <cell r="F22">
            <v>1</v>
          </cell>
          <cell r="G22">
            <v>200</v>
          </cell>
          <cell r="H22">
            <v>285</v>
          </cell>
          <cell r="I22">
            <v>200</v>
          </cell>
          <cell r="J22">
            <v>200</v>
          </cell>
          <cell r="K22">
            <v>180</v>
          </cell>
          <cell r="L22">
            <v>140</v>
          </cell>
          <cell r="M22">
            <v>140</v>
          </cell>
          <cell r="N22">
            <v>130</v>
          </cell>
          <cell r="O22">
            <v>285</v>
          </cell>
          <cell r="P22">
            <v>140</v>
          </cell>
          <cell r="Q22">
            <v>140</v>
          </cell>
          <cell r="R22">
            <v>313.5</v>
          </cell>
          <cell r="S22">
            <v>427.5</v>
          </cell>
          <cell r="T22">
            <v>100</v>
          </cell>
          <cell r="U22">
            <v>80</v>
          </cell>
          <cell r="V22">
            <v>80</v>
          </cell>
          <cell r="W22">
            <v>70</v>
          </cell>
          <cell r="X22">
            <v>70</v>
          </cell>
          <cell r="Y22">
            <v>128.25</v>
          </cell>
          <cell r="Z22">
            <v>213.75</v>
          </cell>
          <cell r="AA22">
            <v>128.25</v>
          </cell>
          <cell r="AB22">
            <v>128.25</v>
          </cell>
          <cell r="AC22">
            <v>313.5</v>
          </cell>
          <cell r="AD22">
            <v>80</v>
          </cell>
          <cell r="AE22">
            <v>379.05</v>
          </cell>
          <cell r="AF22">
            <v>327.75</v>
          </cell>
          <cell r="AG22">
            <v>250</v>
          </cell>
          <cell r="AH22">
            <v>130</v>
          </cell>
          <cell r="AI22">
            <v>250</v>
          </cell>
          <cell r="AJ22">
            <v>120</v>
          </cell>
          <cell r="AK22">
            <v>200</v>
          </cell>
          <cell r="AL22">
            <v>142.5</v>
          </cell>
          <cell r="AM22">
            <v>142.5</v>
          </cell>
          <cell r="AX22">
            <v>285</v>
          </cell>
          <cell r="AY22">
            <v>228</v>
          </cell>
          <cell r="AZ22">
            <v>142.5</v>
          </cell>
          <cell r="BA22">
            <v>128.25</v>
          </cell>
          <cell r="BB22">
            <v>114</v>
          </cell>
          <cell r="BC22">
            <v>57</v>
          </cell>
          <cell r="BD22">
            <v>171</v>
          </cell>
          <cell r="BE22">
            <v>99.75</v>
          </cell>
          <cell r="BF22">
            <v>199.5</v>
          </cell>
          <cell r="BG22">
            <v>99.75</v>
          </cell>
          <cell r="BH22">
            <v>114</v>
          </cell>
          <cell r="BI22">
            <v>114</v>
          </cell>
          <cell r="BJ22">
            <v>114</v>
          </cell>
          <cell r="BK22">
            <v>342</v>
          </cell>
          <cell r="BL22">
            <v>300</v>
          </cell>
          <cell r="BM22">
            <v>285</v>
          </cell>
          <cell r="BN22">
            <v>379.05</v>
          </cell>
          <cell r="BO22">
            <v>57</v>
          </cell>
          <cell r="BP22">
            <v>285</v>
          </cell>
          <cell r="BQ22">
            <v>285</v>
          </cell>
          <cell r="BR22">
            <v>142.5</v>
          </cell>
          <cell r="BS22">
            <v>142.5</v>
          </cell>
          <cell r="CB22">
            <v>200</v>
          </cell>
          <cell r="CC22">
            <v>160</v>
          </cell>
          <cell r="CD22">
            <v>80</v>
          </cell>
          <cell r="CE22">
            <v>70</v>
          </cell>
          <cell r="CF22">
            <v>40</v>
          </cell>
          <cell r="CG22">
            <v>35</v>
          </cell>
          <cell r="CH22">
            <v>200</v>
          </cell>
          <cell r="CJ22">
            <v>50</v>
          </cell>
          <cell r="CK22">
            <v>25</v>
          </cell>
          <cell r="CL22">
            <v>25</v>
          </cell>
          <cell r="CM22">
            <v>20</v>
          </cell>
          <cell r="CN22">
            <v>40</v>
          </cell>
          <cell r="CO22">
            <v>140</v>
          </cell>
          <cell r="CP22">
            <v>240</v>
          </cell>
          <cell r="CQ22">
            <v>150</v>
          </cell>
          <cell r="CR22">
            <v>70</v>
          </cell>
          <cell r="CS22">
            <v>130</v>
          </cell>
          <cell r="CT22">
            <v>120</v>
          </cell>
          <cell r="CU22">
            <v>110.00000000000001</v>
          </cell>
          <cell r="CV22">
            <v>110.00000000000001</v>
          </cell>
          <cell r="CW22">
            <v>110.00000000000001</v>
          </cell>
          <cell r="CX22">
            <v>50</v>
          </cell>
          <cell r="CY22">
            <v>50</v>
          </cell>
          <cell r="CZ22">
            <v>70</v>
          </cell>
          <cell r="DA22">
            <v>50</v>
          </cell>
          <cell r="DB22">
            <v>50</v>
          </cell>
          <cell r="DC22">
            <v>30</v>
          </cell>
          <cell r="DD22">
            <v>30</v>
          </cell>
          <cell r="DE22">
            <v>150</v>
          </cell>
          <cell r="DF22">
            <v>160</v>
          </cell>
          <cell r="DG22">
            <v>70</v>
          </cell>
          <cell r="DH22">
            <v>70</v>
          </cell>
          <cell r="DI22">
            <v>160</v>
          </cell>
          <cell r="DJ22">
            <v>100</v>
          </cell>
          <cell r="DK22">
            <v>100</v>
          </cell>
          <cell r="DL22">
            <v>40</v>
          </cell>
          <cell r="DM22">
            <v>30</v>
          </cell>
          <cell r="DN22">
            <v>30</v>
          </cell>
          <cell r="DO22">
            <v>40</v>
          </cell>
          <cell r="DP22">
            <v>40</v>
          </cell>
          <cell r="DQ22">
            <v>40</v>
          </cell>
          <cell r="DR22">
            <v>40</v>
          </cell>
          <cell r="DS22">
            <v>30</v>
          </cell>
          <cell r="DT22">
            <v>30</v>
          </cell>
          <cell r="DU22">
            <v>120</v>
          </cell>
          <cell r="DV22">
            <v>80</v>
          </cell>
          <cell r="DW22">
            <v>30</v>
          </cell>
          <cell r="DX22">
            <v>80</v>
          </cell>
          <cell r="DY22">
            <v>70</v>
          </cell>
          <cell r="DZ22">
            <v>40</v>
          </cell>
          <cell r="EA22">
            <v>70</v>
          </cell>
          <cell r="EB22">
            <v>40</v>
          </cell>
          <cell r="EC22">
            <v>40</v>
          </cell>
          <cell r="ED22">
            <v>40</v>
          </cell>
          <cell r="EE22">
            <v>120</v>
          </cell>
          <cell r="EF22">
            <v>50</v>
          </cell>
          <cell r="EG22">
            <v>100</v>
          </cell>
          <cell r="EH22">
            <v>60</v>
          </cell>
          <cell r="EK22" t="str">
            <v>Boyd, Travis</v>
          </cell>
          <cell r="EO22" t="str">
            <v>Mound, Minn.  (Academy of Holy Angels)  (Des Moines - USHL)</v>
          </cell>
        </row>
        <row r="23">
          <cell r="A23">
            <v>20</v>
          </cell>
          <cell r="B23" t="str">
            <v xml:space="preserve">Kremer, Jake </v>
          </cell>
          <cell r="C23" t="str">
            <v>30  </v>
          </cell>
          <cell r="D23">
            <v>1</v>
          </cell>
          <cell r="E23">
            <v>1</v>
          </cell>
          <cell r="F23">
            <v>1</v>
          </cell>
          <cell r="G23">
            <v>220</v>
          </cell>
          <cell r="H23">
            <v>350</v>
          </cell>
          <cell r="I23">
            <v>305</v>
          </cell>
          <cell r="J23">
            <v>220</v>
          </cell>
          <cell r="K23">
            <v>198</v>
          </cell>
          <cell r="L23">
            <v>154</v>
          </cell>
          <cell r="M23">
            <v>154</v>
          </cell>
          <cell r="N23">
            <v>143</v>
          </cell>
          <cell r="O23">
            <v>350</v>
          </cell>
          <cell r="P23">
            <v>154</v>
          </cell>
          <cell r="Q23">
            <v>154</v>
          </cell>
          <cell r="R23">
            <v>385.00000000000006</v>
          </cell>
          <cell r="S23">
            <v>525</v>
          </cell>
          <cell r="T23">
            <v>110</v>
          </cell>
          <cell r="U23">
            <v>88</v>
          </cell>
          <cell r="V23">
            <v>88</v>
          </cell>
          <cell r="W23">
            <v>77</v>
          </cell>
          <cell r="X23">
            <v>77</v>
          </cell>
          <cell r="Y23">
            <v>157.5</v>
          </cell>
          <cell r="Z23">
            <v>262.5</v>
          </cell>
          <cell r="AA23">
            <v>157.5</v>
          </cell>
          <cell r="AB23">
            <v>157.5</v>
          </cell>
          <cell r="AC23">
            <v>385.00000000000006</v>
          </cell>
          <cell r="AD23">
            <v>88</v>
          </cell>
          <cell r="AE23">
            <v>465.5</v>
          </cell>
          <cell r="AF23">
            <v>402.49999999999994</v>
          </cell>
          <cell r="AG23">
            <v>275</v>
          </cell>
          <cell r="AH23">
            <v>143</v>
          </cell>
          <cell r="AI23">
            <v>381.25</v>
          </cell>
          <cell r="AJ23">
            <v>183</v>
          </cell>
          <cell r="AK23">
            <v>220</v>
          </cell>
          <cell r="AL23">
            <v>175</v>
          </cell>
          <cell r="AM23">
            <v>175</v>
          </cell>
          <cell r="AX23">
            <v>350</v>
          </cell>
          <cell r="AY23">
            <v>280</v>
          </cell>
          <cell r="AZ23">
            <v>175</v>
          </cell>
          <cell r="BA23">
            <v>157.5</v>
          </cell>
          <cell r="BB23">
            <v>140</v>
          </cell>
          <cell r="BC23">
            <v>70</v>
          </cell>
          <cell r="BD23">
            <v>210</v>
          </cell>
          <cell r="BE23">
            <v>122.49999999999999</v>
          </cell>
          <cell r="BF23">
            <v>244.99999999999997</v>
          </cell>
          <cell r="BG23">
            <v>122.49999999999999</v>
          </cell>
          <cell r="BH23">
            <v>140</v>
          </cell>
          <cell r="BI23">
            <v>140</v>
          </cell>
          <cell r="BJ23">
            <v>140</v>
          </cell>
          <cell r="BK23">
            <v>420</v>
          </cell>
          <cell r="BL23">
            <v>330</v>
          </cell>
          <cell r="BM23">
            <v>350</v>
          </cell>
          <cell r="BN23">
            <v>465.5</v>
          </cell>
          <cell r="BO23">
            <v>70</v>
          </cell>
          <cell r="BP23">
            <v>350</v>
          </cell>
          <cell r="BQ23">
            <v>350</v>
          </cell>
          <cell r="BR23">
            <v>175</v>
          </cell>
          <cell r="BS23">
            <v>175</v>
          </cell>
          <cell r="CB23">
            <v>305</v>
          </cell>
          <cell r="CC23">
            <v>244</v>
          </cell>
          <cell r="CD23">
            <v>122</v>
          </cell>
          <cell r="CE23">
            <v>106.75</v>
          </cell>
          <cell r="CF23">
            <v>61</v>
          </cell>
          <cell r="CG23">
            <v>53.375</v>
          </cell>
          <cell r="CH23">
            <v>305</v>
          </cell>
          <cell r="CJ23">
            <v>76.25</v>
          </cell>
          <cell r="CK23">
            <v>38.125</v>
          </cell>
          <cell r="CL23">
            <v>38.125</v>
          </cell>
          <cell r="CM23">
            <v>30.5</v>
          </cell>
          <cell r="CN23">
            <v>61</v>
          </cell>
          <cell r="CO23">
            <v>213.5</v>
          </cell>
          <cell r="CP23">
            <v>366</v>
          </cell>
          <cell r="CQ23">
            <v>228.75</v>
          </cell>
          <cell r="CR23">
            <v>106.75</v>
          </cell>
          <cell r="CS23">
            <v>198.25</v>
          </cell>
          <cell r="CT23">
            <v>183</v>
          </cell>
          <cell r="CU23">
            <v>167.75</v>
          </cell>
          <cell r="CV23">
            <v>167.75</v>
          </cell>
          <cell r="CW23">
            <v>167.75</v>
          </cell>
          <cell r="CX23">
            <v>76.25</v>
          </cell>
          <cell r="CY23">
            <v>76.25</v>
          </cell>
          <cell r="CZ23">
            <v>106.75</v>
          </cell>
          <cell r="DA23">
            <v>76.25</v>
          </cell>
          <cell r="DB23">
            <v>76.25</v>
          </cell>
          <cell r="DC23">
            <v>45.75</v>
          </cell>
          <cell r="DD23">
            <v>45.75</v>
          </cell>
          <cell r="DE23">
            <v>228.75</v>
          </cell>
          <cell r="DF23">
            <v>244</v>
          </cell>
          <cell r="DG23">
            <v>106.75</v>
          </cell>
          <cell r="DH23">
            <v>106.75</v>
          </cell>
          <cell r="DI23">
            <v>244</v>
          </cell>
          <cell r="DJ23">
            <v>152.5</v>
          </cell>
          <cell r="DK23">
            <v>152.5</v>
          </cell>
          <cell r="DL23">
            <v>61</v>
          </cell>
          <cell r="DM23">
            <v>45.75</v>
          </cell>
          <cell r="DN23">
            <v>45.75</v>
          </cell>
          <cell r="DO23">
            <v>61</v>
          </cell>
          <cell r="DP23">
            <v>61</v>
          </cell>
          <cell r="DQ23">
            <v>61</v>
          </cell>
          <cell r="DR23">
            <v>61</v>
          </cell>
          <cell r="DS23">
            <v>45.75</v>
          </cell>
          <cell r="DT23">
            <v>45.75</v>
          </cell>
          <cell r="DU23">
            <v>183</v>
          </cell>
          <cell r="DV23">
            <v>122</v>
          </cell>
          <cell r="DW23">
            <v>45.75</v>
          </cell>
          <cell r="DX23">
            <v>122</v>
          </cell>
          <cell r="DY23">
            <v>106.75</v>
          </cell>
          <cell r="DZ23">
            <v>61</v>
          </cell>
          <cell r="EA23">
            <v>106.75</v>
          </cell>
          <cell r="EB23">
            <v>61</v>
          </cell>
          <cell r="EC23">
            <v>61</v>
          </cell>
          <cell r="ED23">
            <v>61</v>
          </cell>
          <cell r="EE23">
            <v>183</v>
          </cell>
          <cell r="EF23">
            <v>76.25</v>
          </cell>
          <cell r="EG23">
            <v>152.5</v>
          </cell>
          <cell r="EH23">
            <v>91.5</v>
          </cell>
          <cell r="EK23" t="str">
            <v xml:space="preserve">Kremer, Jake </v>
          </cell>
          <cell r="EO23" t="str">
            <v xml:space="preserve">Plymouth, Minn.  (Wayzata HS)  (Sioux City - USHL) </v>
          </cell>
        </row>
        <row r="24">
          <cell r="A24">
            <v>21</v>
          </cell>
          <cell r="B24" t="str">
            <v>Larson, Jared</v>
          </cell>
          <cell r="C24">
            <v>25</v>
          </cell>
          <cell r="D24">
            <v>1</v>
          </cell>
          <cell r="E24">
            <v>1</v>
          </cell>
          <cell r="F24">
            <v>1</v>
          </cell>
          <cell r="G24">
            <v>220</v>
          </cell>
          <cell r="H24">
            <v>300</v>
          </cell>
          <cell r="I24">
            <v>185</v>
          </cell>
          <cell r="J24">
            <v>220</v>
          </cell>
          <cell r="K24">
            <v>198</v>
          </cell>
          <cell r="L24">
            <v>154</v>
          </cell>
          <cell r="M24">
            <v>154</v>
          </cell>
          <cell r="N24">
            <v>143</v>
          </cell>
          <cell r="O24">
            <v>300</v>
          </cell>
          <cell r="P24">
            <v>154</v>
          </cell>
          <cell r="Q24">
            <v>154</v>
          </cell>
          <cell r="R24">
            <v>330</v>
          </cell>
          <cell r="S24">
            <v>450</v>
          </cell>
          <cell r="T24">
            <v>110</v>
          </cell>
          <cell r="U24">
            <v>88</v>
          </cell>
          <cell r="V24">
            <v>88</v>
          </cell>
          <cell r="W24">
            <v>77</v>
          </cell>
          <cell r="X24">
            <v>77</v>
          </cell>
          <cell r="Y24">
            <v>135</v>
          </cell>
          <cell r="Z24">
            <v>225</v>
          </cell>
          <cell r="AA24">
            <v>135</v>
          </cell>
          <cell r="AB24">
            <v>135</v>
          </cell>
          <cell r="AC24">
            <v>330</v>
          </cell>
          <cell r="AD24">
            <v>88</v>
          </cell>
          <cell r="AE24">
            <v>399</v>
          </cell>
          <cell r="AF24">
            <v>345</v>
          </cell>
          <cell r="AG24">
            <v>275</v>
          </cell>
          <cell r="AH24">
            <v>143</v>
          </cell>
          <cell r="AI24">
            <v>231.25</v>
          </cell>
          <cell r="AJ24">
            <v>111</v>
          </cell>
          <cell r="AK24">
            <v>220</v>
          </cell>
          <cell r="AL24">
            <v>150</v>
          </cell>
          <cell r="AM24">
            <v>150</v>
          </cell>
          <cell r="AX24">
            <v>300</v>
          </cell>
          <cell r="AY24">
            <v>240</v>
          </cell>
          <cell r="AZ24">
            <v>150</v>
          </cell>
          <cell r="BA24">
            <v>135</v>
          </cell>
          <cell r="BB24">
            <v>120</v>
          </cell>
          <cell r="BC24">
            <v>60</v>
          </cell>
          <cell r="BD24">
            <v>180</v>
          </cell>
          <cell r="BE24">
            <v>105</v>
          </cell>
          <cell r="BF24">
            <v>210</v>
          </cell>
          <cell r="BG24">
            <v>105</v>
          </cell>
          <cell r="BH24">
            <v>120</v>
          </cell>
          <cell r="BI24">
            <v>120</v>
          </cell>
          <cell r="BJ24">
            <v>120</v>
          </cell>
          <cell r="BK24">
            <v>360</v>
          </cell>
          <cell r="BL24">
            <v>330</v>
          </cell>
          <cell r="BM24">
            <v>300</v>
          </cell>
          <cell r="BN24">
            <v>399</v>
          </cell>
          <cell r="BO24">
            <v>60</v>
          </cell>
          <cell r="BP24">
            <v>300</v>
          </cell>
          <cell r="BQ24">
            <v>300</v>
          </cell>
          <cell r="BR24">
            <v>150</v>
          </cell>
          <cell r="BS24">
            <v>150</v>
          </cell>
          <cell r="CB24">
            <v>185</v>
          </cell>
          <cell r="CC24">
            <v>148</v>
          </cell>
          <cell r="CD24">
            <v>74</v>
          </cell>
          <cell r="CE24">
            <v>64.75</v>
          </cell>
          <cell r="CF24">
            <v>37</v>
          </cell>
          <cell r="CG24">
            <v>32.375</v>
          </cell>
          <cell r="CH24">
            <v>185</v>
          </cell>
          <cell r="CJ24">
            <v>46.25</v>
          </cell>
          <cell r="CK24">
            <v>23.125</v>
          </cell>
          <cell r="CL24">
            <v>23.125</v>
          </cell>
          <cell r="CM24">
            <v>18.5</v>
          </cell>
          <cell r="CN24">
            <v>37</v>
          </cell>
          <cell r="CO24">
            <v>129.5</v>
          </cell>
          <cell r="CP24">
            <v>222</v>
          </cell>
          <cell r="CQ24">
            <v>138.75</v>
          </cell>
          <cell r="CR24">
            <v>64.75</v>
          </cell>
          <cell r="CS24">
            <v>120.25</v>
          </cell>
          <cell r="CT24">
            <v>111</v>
          </cell>
          <cell r="CU24">
            <v>101.75000000000001</v>
          </cell>
          <cell r="CV24">
            <v>101.75000000000001</v>
          </cell>
          <cell r="CW24">
            <v>101.75000000000001</v>
          </cell>
          <cell r="CX24">
            <v>46.25</v>
          </cell>
          <cell r="CY24">
            <v>46.25</v>
          </cell>
          <cell r="CZ24">
            <v>64.75</v>
          </cell>
          <cell r="DA24">
            <v>46.25</v>
          </cell>
          <cell r="DB24">
            <v>46.25</v>
          </cell>
          <cell r="DC24">
            <v>27.75</v>
          </cell>
          <cell r="DD24">
            <v>27.75</v>
          </cell>
          <cell r="DE24">
            <v>138.75</v>
          </cell>
          <cell r="DF24">
            <v>148</v>
          </cell>
          <cell r="DG24">
            <v>64.75</v>
          </cell>
          <cell r="DH24">
            <v>64.75</v>
          </cell>
          <cell r="DI24">
            <v>148</v>
          </cell>
          <cell r="DJ24">
            <v>92.5</v>
          </cell>
          <cell r="DK24">
            <v>92.5</v>
          </cell>
          <cell r="DL24">
            <v>37</v>
          </cell>
          <cell r="DM24">
            <v>27.75</v>
          </cell>
          <cell r="DN24">
            <v>27.75</v>
          </cell>
          <cell r="DO24">
            <v>37</v>
          </cell>
          <cell r="DP24">
            <v>37</v>
          </cell>
          <cell r="DQ24">
            <v>37</v>
          </cell>
          <cell r="DR24">
            <v>37</v>
          </cell>
          <cell r="DS24">
            <v>27.75</v>
          </cell>
          <cell r="DT24">
            <v>27.75</v>
          </cell>
          <cell r="DU24">
            <v>111</v>
          </cell>
          <cell r="DV24">
            <v>74</v>
          </cell>
          <cell r="DW24">
            <v>27.75</v>
          </cell>
          <cell r="DX24">
            <v>74</v>
          </cell>
          <cell r="DY24">
            <v>64.75</v>
          </cell>
          <cell r="DZ24">
            <v>37</v>
          </cell>
          <cell r="EA24">
            <v>64.75</v>
          </cell>
          <cell r="EB24">
            <v>37</v>
          </cell>
          <cell r="EC24">
            <v>37</v>
          </cell>
          <cell r="ED24">
            <v>37</v>
          </cell>
          <cell r="EE24">
            <v>111</v>
          </cell>
          <cell r="EF24">
            <v>46.25</v>
          </cell>
          <cell r="EG24">
            <v>92.5</v>
          </cell>
          <cell r="EH24">
            <v>55.5</v>
          </cell>
          <cell r="EK24" t="str">
            <v>Larson, Jared</v>
          </cell>
          <cell r="EO24" t="str">
            <v>Roseau, Minn.  (Roseau HS)</v>
          </cell>
        </row>
        <row r="25">
          <cell r="A25">
            <v>22</v>
          </cell>
          <cell r="B25" t="str">
            <v xml:space="preserve">Larson, Nick </v>
          </cell>
          <cell r="C25" t="str">
            <v>18  </v>
          </cell>
          <cell r="D25">
            <v>1</v>
          </cell>
          <cell r="E25">
            <v>1</v>
          </cell>
          <cell r="F25">
            <v>1</v>
          </cell>
          <cell r="G25">
            <v>200</v>
          </cell>
          <cell r="H25">
            <v>345.52</v>
          </cell>
          <cell r="I25">
            <v>285</v>
          </cell>
          <cell r="J25">
            <v>200</v>
          </cell>
          <cell r="K25">
            <v>180</v>
          </cell>
          <cell r="L25">
            <v>140</v>
          </cell>
          <cell r="M25">
            <v>140</v>
          </cell>
          <cell r="N25">
            <v>130</v>
          </cell>
          <cell r="O25">
            <v>345.52</v>
          </cell>
          <cell r="P25">
            <v>140</v>
          </cell>
          <cell r="Q25">
            <v>140</v>
          </cell>
          <cell r="R25">
            <v>380.072</v>
          </cell>
          <cell r="S25">
            <v>518.28</v>
          </cell>
          <cell r="T25">
            <v>100</v>
          </cell>
          <cell r="U25">
            <v>80</v>
          </cell>
          <cell r="V25">
            <v>80</v>
          </cell>
          <cell r="W25">
            <v>70</v>
          </cell>
          <cell r="X25">
            <v>70</v>
          </cell>
          <cell r="Y25">
            <v>155.48400000000001</v>
          </cell>
          <cell r="Z25">
            <v>259.14</v>
          </cell>
          <cell r="AA25">
            <v>155.48400000000001</v>
          </cell>
          <cell r="AB25">
            <v>155.48400000000001</v>
          </cell>
          <cell r="AC25">
            <v>380.072</v>
          </cell>
          <cell r="AD25">
            <v>80</v>
          </cell>
          <cell r="AE25">
            <v>459.54160000000002</v>
          </cell>
          <cell r="AF25">
            <v>397.34799999999996</v>
          </cell>
          <cell r="AG25">
            <v>250</v>
          </cell>
          <cell r="AH25">
            <v>130</v>
          </cell>
          <cell r="AI25">
            <v>356.25</v>
          </cell>
          <cell r="AJ25">
            <v>171</v>
          </cell>
          <cell r="AK25">
            <v>200</v>
          </cell>
          <cell r="AL25">
            <v>172.76</v>
          </cell>
          <cell r="AM25">
            <v>172.76</v>
          </cell>
          <cell r="AX25">
            <v>345.52</v>
          </cell>
          <cell r="AY25">
            <v>276.416</v>
          </cell>
          <cell r="AZ25">
            <v>172.76</v>
          </cell>
          <cell r="BA25">
            <v>155.48400000000001</v>
          </cell>
          <cell r="BB25">
            <v>138.208</v>
          </cell>
          <cell r="BC25">
            <v>69.103999999999999</v>
          </cell>
          <cell r="BD25">
            <v>207.31199999999998</v>
          </cell>
          <cell r="BE25">
            <v>120.93199999999999</v>
          </cell>
          <cell r="BF25">
            <v>241.86399999999998</v>
          </cell>
          <cell r="BG25">
            <v>120.93199999999999</v>
          </cell>
          <cell r="BH25">
            <v>138.208</v>
          </cell>
          <cell r="BI25">
            <v>138.208</v>
          </cell>
          <cell r="BJ25">
            <v>138.208</v>
          </cell>
          <cell r="BK25">
            <v>414.62399999999997</v>
          </cell>
          <cell r="BL25">
            <v>300</v>
          </cell>
          <cell r="BM25">
            <v>345.52</v>
          </cell>
          <cell r="BN25">
            <v>459.54160000000002</v>
          </cell>
          <cell r="BO25">
            <v>69.103999999999999</v>
          </cell>
          <cell r="BP25">
            <v>345.52</v>
          </cell>
          <cell r="BQ25">
            <v>345.52</v>
          </cell>
          <cell r="BR25">
            <v>172.76</v>
          </cell>
          <cell r="BS25">
            <v>172.76</v>
          </cell>
          <cell r="CB25">
            <v>285</v>
          </cell>
          <cell r="CC25">
            <v>228</v>
          </cell>
          <cell r="CD25">
            <v>114</v>
          </cell>
          <cell r="CE25">
            <v>99.75</v>
          </cell>
          <cell r="CF25">
            <v>57</v>
          </cell>
          <cell r="CG25">
            <v>49.875</v>
          </cell>
          <cell r="CH25">
            <v>285</v>
          </cell>
          <cell r="CJ25">
            <v>71.25</v>
          </cell>
          <cell r="CK25">
            <v>35.625</v>
          </cell>
          <cell r="CL25">
            <v>35.625</v>
          </cell>
          <cell r="CM25">
            <v>28.5</v>
          </cell>
          <cell r="CN25">
            <v>57</v>
          </cell>
          <cell r="CO25">
            <v>199.5</v>
          </cell>
          <cell r="CP25">
            <v>342</v>
          </cell>
          <cell r="CQ25">
            <v>213.75</v>
          </cell>
          <cell r="CR25">
            <v>99.75</v>
          </cell>
          <cell r="CS25">
            <v>185.25</v>
          </cell>
          <cell r="CT25">
            <v>171</v>
          </cell>
          <cell r="CU25">
            <v>156.75</v>
          </cell>
          <cell r="CV25">
            <v>156.75</v>
          </cell>
          <cell r="CW25">
            <v>156.75</v>
          </cell>
          <cell r="CX25">
            <v>71.25</v>
          </cell>
          <cell r="CY25">
            <v>71.25</v>
          </cell>
          <cell r="CZ25">
            <v>99.75</v>
          </cell>
          <cell r="DA25">
            <v>71.25</v>
          </cell>
          <cell r="DB25">
            <v>71.25</v>
          </cell>
          <cell r="DC25">
            <v>42.75</v>
          </cell>
          <cell r="DD25">
            <v>42.75</v>
          </cell>
          <cell r="DE25">
            <v>213.75</v>
          </cell>
          <cell r="DF25">
            <v>228</v>
          </cell>
          <cell r="DG25">
            <v>99.75</v>
          </cell>
          <cell r="DH25">
            <v>99.75</v>
          </cell>
          <cell r="DI25">
            <v>228</v>
          </cell>
          <cell r="DJ25">
            <v>142.5</v>
          </cell>
          <cell r="DK25">
            <v>142.5</v>
          </cell>
          <cell r="DL25">
            <v>57</v>
          </cell>
          <cell r="DM25">
            <v>42.75</v>
          </cell>
          <cell r="DN25">
            <v>42.75</v>
          </cell>
          <cell r="DO25">
            <v>57</v>
          </cell>
          <cell r="DP25">
            <v>57</v>
          </cell>
          <cell r="DQ25">
            <v>57</v>
          </cell>
          <cell r="DR25">
            <v>57</v>
          </cell>
          <cell r="DS25">
            <v>42.75</v>
          </cell>
          <cell r="DT25">
            <v>42.75</v>
          </cell>
          <cell r="DU25">
            <v>171</v>
          </cell>
          <cell r="DV25">
            <v>114</v>
          </cell>
          <cell r="DW25">
            <v>42.75</v>
          </cell>
          <cell r="DX25">
            <v>114</v>
          </cell>
          <cell r="DY25">
            <v>99.75</v>
          </cell>
          <cell r="DZ25">
            <v>57</v>
          </cell>
          <cell r="EA25">
            <v>99.75</v>
          </cell>
          <cell r="EB25">
            <v>57</v>
          </cell>
          <cell r="EC25">
            <v>57</v>
          </cell>
          <cell r="ED25">
            <v>57</v>
          </cell>
          <cell r="EE25">
            <v>171</v>
          </cell>
          <cell r="EF25">
            <v>71.25</v>
          </cell>
          <cell r="EG25">
            <v>142.5</v>
          </cell>
          <cell r="EH25">
            <v>85.5</v>
          </cell>
          <cell r="EK25" t="str">
            <v xml:space="preserve">Larson, Nick </v>
          </cell>
          <cell r="EO25" t="str">
            <v>Plymouth, Minn.  (Blake School)  (Cedar Rapids - USHL)</v>
          </cell>
        </row>
        <row r="26">
          <cell r="A26">
            <v>23</v>
          </cell>
          <cell r="D26">
            <v>1</v>
          </cell>
          <cell r="E26">
            <v>1</v>
          </cell>
          <cell r="F26">
            <v>1</v>
          </cell>
          <cell r="G26">
            <v>300</v>
          </cell>
          <cell r="H26">
            <v>380</v>
          </cell>
          <cell r="I26">
            <v>245</v>
          </cell>
          <cell r="J26">
            <v>300</v>
          </cell>
          <cell r="K26">
            <v>270</v>
          </cell>
          <cell r="L26">
            <v>210</v>
          </cell>
          <cell r="M26">
            <v>210</v>
          </cell>
          <cell r="N26">
            <v>195</v>
          </cell>
          <cell r="O26">
            <v>380</v>
          </cell>
          <cell r="P26">
            <v>210</v>
          </cell>
          <cell r="Q26">
            <v>210</v>
          </cell>
          <cell r="R26">
            <v>418.00000000000006</v>
          </cell>
          <cell r="S26">
            <v>570</v>
          </cell>
          <cell r="T26">
            <v>150</v>
          </cell>
          <cell r="U26">
            <v>120</v>
          </cell>
          <cell r="V26">
            <v>120</v>
          </cell>
          <cell r="W26">
            <v>105</v>
          </cell>
          <cell r="X26">
            <v>105</v>
          </cell>
          <cell r="Y26">
            <v>171</v>
          </cell>
          <cell r="Z26">
            <v>285</v>
          </cell>
          <cell r="AA26">
            <v>171</v>
          </cell>
          <cell r="AB26">
            <v>171</v>
          </cell>
          <cell r="AC26">
            <v>418.00000000000006</v>
          </cell>
          <cell r="AD26">
            <v>120</v>
          </cell>
          <cell r="AE26">
            <v>505.40000000000003</v>
          </cell>
          <cell r="AF26">
            <v>436.99999999999994</v>
          </cell>
          <cell r="AG26">
            <v>375</v>
          </cell>
          <cell r="AH26">
            <v>195</v>
          </cell>
          <cell r="AI26">
            <v>306.25</v>
          </cell>
          <cell r="AJ26">
            <v>147</v>
          </cell>
          <cell r="AK26">
            <v>300</v>
          </cell>
          <cell r="AL26">
            <v>190</v>
          </cell>
          <cell r="AM26">
            <v>190</v>
          </cell>
          <cell r="AX26">
            <v>380</v>
          </cell>
          <cell r="AY26">
            <v>304</v>
          </cell>
          <cell r="AZ26">
            <v>190</v>
          </cell>
          <cell r="BA26">
            <v>171</v>
          </cell>
          <cell r="BB26">
            <v>152</v>
          </cell>
          <cell r="BC26">
            <v>76</v>
          </cell>
          <cell r="BD26">
            <v>228</v>
          </cell>
          <cell r="BE26">
            <v>133</v>
          </cell>
          <cell r="BF26">
            <v>266</v>
          </cell>
          <cell r="BG26">
            <v>133</v>
          </cell>
          <cell r="BH26">
            <v>152</v>
          </cell>
          <cell r="BI26">
            <v>152</v>
          </cell>
          <cell r="BJ26">
            <v>152</v>
          </cell>
          <cell r="BK26">
            <v>456</v>
          </cell>
          <cell r="BL26">
            <v>450</v>
          </cell>
          <cell r="BM26">
            <v>380</v>
          </cell>
          <cell r="BN26">
            <v>505.40000000000003</v>
          </cell>
          <cell r="BO26">
            <v>76</v>
          </cell>
          <cell r="BP26">
            <v>380</v>
          </cell>
          <cell r="BQ26">
            <v>380</v>
          </cell>
          <cell r="BR26">
            <v>190</v>
          </cell>
          <cell r="BS26">
            <v>190</v>
          </cell>
          <cell r="CB26">
            <v>245</v>
          </cell>
          <cell r="CC26">
            <v>196</v>
          </cell>
          <cell r="CD26">
            <v>98</v>
          </cell>
          <cell r="CE26">
            <v>85.75</v>
          </cell>
          <cell r="CF26">
            <v>49</v>
          </cell>
          <cell r="CG26">
            <v>42.875</v>
          </cell>
          <cell r="CH26">
            <v>245</v>
          </cell>
          <cell r="CJ26">
            <v>61.25</v>
          </cell>
          <cell r="CK26">
            <v>30.625</v>
          </cell>
          <cell r="CL26">
            <v>30.625</v>
          </cell>
          <cell r="CM26">
            <v>24.5</v>
          </cell>
          <cell r="CN26">
            <v>49</v>
          </cell>
          <cell r="CO26">
            <v>171.5</v>
          </cell>
          <cell r="CP26">
            <v>294</v>
          </cell>
          <cell r="CQ26">
            <v>183.75</v>
          </cell>
          <cell r="CR26">
            <v>85.75</v>
          </cell>
          <cell r="CS26">
            <v>159.25</v>
          </cell>
          <cell r="CT26">
            <v>147</v>
          </cell>
          <cell r="CU26">
            <v>134.75</v>
          </cell>
          <cell r="CV26">
            <v>134.75</v>
          </cell>
          <cell r="CW26">
            <v>134.75</v>
          </cell>
          <cell r="CX26">
            <v>61.25</v>
          </cell>
          <cell r="CY26">
            <v>61.25</v>
          </cell>
          <cell r="CZ26">
            <v>85.75</v>
          </cell>
          <cell r="DA26">
            <v>61.25</v>
          </cell>
          <cell r="DB26">
            <v>61.25</v>
          </cell>
          <cell r="DC26">
            <v>36.75</v>
          </cell>
          <cell r="DD26">
            <v>36.75</v>
          </cell>
          <cell r="DE26">
            <v>183.75</v>
          </cell>
          <cell r="DF26">
            <v>196</v>
          </cell>
          <cell r="DG26">
            <v>85.75</v>
          </cell>
          <cell r="DH26">
            <v>85.75</v>
          </cell>
          <cell r="DI26">
            <v>196</v>
          </cell>
          <cell r="DJ26">
            <v>122.5</v>
          </cell>
          <cell r="DK26">
            <v>122.5</v>
          </cell>
          <cell r="DL26">
            <v>49</v>
          </cell>
          <cell r="DM26">
            <v>36.75</v>
          </cell>
          <cell r="DN26">
            <v>36.75</v>
          </cell>
          <cell r="DO26">
            <v>49</v>
          </cell>
          <cell r="DP26">
            <v>49</v>
          </cell>
          <cell r="DQ26">
            <v>49</v>
          </cell>
          <cell r="DR26">
            <v>49</v>
          </cell>
          <cell r="DS26">
            <v>36.75</v>
          </cell>
          <cell r="DT26">
            <v>36.75</v>
          </cell>
          <cell r="DU26">
            <v>147</v>
          </cell>
          <cell r="DV26">
            <v>98</v>
          </cell>
          <cell r="DW26">
            <v>36.75</v>
          </cell>
          <cell r="DX26">
            <v>98</v>
          </cell>
          <cell r="DY26">
            <v>85.75</v>
          </cell>
          <cell r="DZ26">
            <v>49</v>
          </cell>
          <cell r="EA26">
            <v>85.75</v>
          </cell>
          <cell r="EB26">
            <v>49</v>
          </cell>
          <cell r="EC26">
            <v>49</v>
          </cell>
          <cell r="ED26">
            <v>49</v>
          </cell>
          <cell r="EE26">
            <v>147</v>
          </cell>
          <cell r="EF26">
            <v>61.25</v>
          </cell>
          <cell r="EG26">
            <v>122.5</v>
          </cell>
          <cell r="EH26">
            <v>73.5</v>
          </cell>
          <cell r="EK26">
            <v>0</v>
          </cell>
          <cell r="EO26" t="str">
            <v xml:space="preserve">Virginia, Minn.  (Virginia HS)  (Omaha - USHL) </v>
          </cell>
        </row>
        <row r="27">
          <cell r="A27">
            <v>24</v>
          </cell>
          <cell r="B27" t="str">
            <v>Matson, Taylor</v>
          </cell>
          <cell r="C27" t="str">
            <v>9  </v>
          </cell>
          <cell r="D27">
            <v>1</v>
          </cell>
          <cell r="E27">
            <v>1</v>
          </cell>
          <cell r="F27">
            <v>1</v>
          </cell>
          <cell r="G27">
            <v>320</v>
          </cell>
          <cell r="H27">
            <v>550</v>
          </cell>
          <cell r="I27">
            <v>360</v>
          </cell>
          <cell r="J27">
            <v>320</v>
          </cell>
          <cell r="K27">
            <v>288</v>
          </cell>
          <cell r="L27">
            <v>224</v>
          </cell>
          <cell r="M27">
            <v>224</v>
          </cell>
          <cell r="N27">
            <v>208</v>
          </cell>
          <cell r="O27">
            <v>550</v>
          </cell>
          <cell r="P27">
            <v>224</v>
          </cell>
          <cell r="Q27">
            <v>224</v>
          </cell>
          <cell r="R27">
            <v>605</v>
          </cell>
          <cell r="S27">
            <v>825</v>
          </cell>
          <cell r="T27">
            <v>160</v>
          </cell>
          <cell r="U27">
            <v>128</v>
          </cell>
          <cell r="V27">
            <v>128</v>
          </cell>
          <cell r="W27">
            <v>112</v>
          </cell>
          <cell r="X27">
            <v>112</v>
          </cell>
          <cell r="Y27">
            <v>247.5</v>
          </cell>
          <cell r="Z27">
            <v>412.5</v>
          </cell>
          <cell r="AA27">
            <v>247.5</v>
          </cell>
          <cell r="AB27">
            <v>247.5</v>
          </cell>
          <cell r="AC27">
            <v>605</v>
          </cell>
          <cell r="AD27">
            <v>128</v>
          </cell>
          <cell r="AE27">
            <v>731.5</v>
          </cell>
          <cell r="AF27">
            <v>632.5</v>
          </cell>
          <cell r="AG27">
            <v>400</v>
          </cell>
          <cell r="AH27">
            <v>208</v>
          </cell>
          <cell r="AI27">
            <v>450</v>
          </cell>
          <cell r="AJ27">
            <v>216</v>
          </cell>
          <cell r="AK27">
            <v>320</v>
          </cell>
          <cell r="AL27">
            <v>275</v>
          </cell>
          <cell r="AM27">
            <v>275</v>
          </cell>
          <cell r="AX27">
            <v>550</v>
          </cell>
          <cell r="AY27">
            <v>440</v>
          </cell>
          <cell r="AZ27">
            <v>275</v>
          </cell>
          <cell r="BA27">
            <v>247.5</v>
          </cell>
          <cell r="BB27">
            <v>220</v>
          </cell>
          <cell r="BC27">
            <v>110</v>
          </cell>
          <cell r="BD27">
            <v>330</v>
          </cell>
          <cell r="BE27">
            <v>192.5</v>
          </cell>
          <cell r="BF27">
            <v>385</v>
          </cell>
          <cell r="BG27">
            <v>192.5</v>
          </cell>
          <cell r="BH27">
            <v>220</v>
          </cell>
          <cell r="BI27">
            <v>220</v>
          </cell>
          <cell r="BJ27">
            <v>220</v>
          </cell>
          <cell r="BK27">
            <v>660</v>
          </cell>
          <cell r="BL27">
            <v>480</v>
          </cell>
          <cell r="BM27">
            <v>550</v>
          </cell>
          <cell r="BN27">
            <v>731.5</v>
          </cell>
          <cell r="BO27">
            <v>110</v>
          </cell>
          <cell r="BP27">
            <v>550</v>
          </cell>
          <cell r="BQ27">
            <v>550</v>
          </cell>
          <cell r="BR27">
            <v>275</v>
          </cell>
          <cell r="BS27">
            <v>275</v>
          </cell>
          <cell r="CB27">
            <v>360</v>
          </cell>
          <cell r="CC27">
            <v>288</v>
          </cell>
          <cell r="CD27">
            <v>144</v>
          </cell>
          <cell r="CE27">
            <v>125.99999999999999</v>
          </cell>
          <cell r="CF27">
            <v>72</v>
          </cell>
          <cell r="CG27">
            <v>62.999999999999993</v>
          </cell>
          <cell r="CH27">
            <v>360</v>
          </cell>
          <cell r="CJ27">
            <v>90</v>
          </cell>
          <cell r="CK27">
            <v>45</v>
          </cell>
          <cell r="CL27">
            <v>45</v>
          </cell>
          <cell r="CM27">
            <v>36</v>
          </cell>
          <cell r="CN27">
            <v>72</v>
          </cell>
          <cell r="CO27">
            <v>251.99999999999997</v>
          </cell>
          <cell r="CP27">
            <v>432</v>
          </cell>
          <cell r="CQ27">
            <v>270</v>
          </cell>
          <cell r="CR27">
            <v>125.99999999999999</v>
          </cell>
          <cell r="CS27">
            <v>234</v>
          </cell>
          <cell r="CT27">
            <v>216</v>
          </cell>
          <cell r="CU27">
            <v>198.00000000000003</v>
          </cell>
          <cell r="CV27">
            <v>198.00000000000003</v>
          </cell>
          <cell r="CW27">
            <v>198.00000000000003</v>
          </cell>
          <cell r="CX27">
            <v>90</v>
          </cell>
          <cell r="CY27">
            <v>90</v>
          </cell>
          <cell r="CZ27">
            <v>125.99999999999999</v>
          </cell>
          <cell r="DA27">
            <v>90</v>
          </cell>
          <cell r="DB27">
            <v>90</v>
          </cell>
          <cell r="DC27">
            <v>54</v>
          </cell>
          <cell r="DD27">
            <v>54</v>
          </cell>
          <cell r="DE27">
            <v>270</v>
          </cell>
          <cell r="DF27">
            <v>288</v>
          </cell>
          <cell r="DG27">
            <v>125.99999999999999</v>
          </cell>
          <cell r="DH27">
            <v>125.99999999999999</v>
          </cell>
          <cell r="DI27">
            <v>288</v>
          </cell>
          <cell r="DJ27">
            <v>180</v>
          </cell>
          <cell r="DK27">
            <v>180</v>
          </cell>
          <cell r="DL27">
            <v>72</v>
          </cell>
          <cell r="DM27">
            <v>54</v>
          </cell>
          <cell r="DN27">
            <v>54</v>
          </cell>
          <cell r="DO27">
            <v>72</v>
          </cell>
          <cell r="DP27">
            <v>72</v>
          </cell>
          <cell r="DQ27">
            <v>72</v>
          </cell>
          <cell r="DR27">
            <v>72</v>
          </cell>
          <cell r="DS27">
            <v>54</v>
          </cell>
          <cell r="DT27">
            <v>54</v>
          </cell>
          <cell r="DU27">
            <v>216</v>
          </cell>
          <cell r="DV27">
            <v>144</v>
          </cell>
          <cell r="DW27">
            <v>54</v>
          </cell>
          <cell r="DX27">
            <v>144</v>
          </cell>
          <cell r="DY27">
            <v>125.99999999999999</v>
          </cell>
          <cell r="DZ27">
            <v>72</v>
          </cell>
          <cell r="EA27">
            <v>125.99999999999999</v>
          </cell>
          <cell r="EB27">
            <v>72</v>
          </cell>
          <cell r="EC27">
            <v>72</v>
          </cell>
          <cell r="ED27">
            <v>72</v>
          </cell>
          <cell r="EE27">
            <v>216</v>
          </cell>
          <cell r="EF27">
            <v>90</v>
          </cell>
          <cell r="EG27">
            <v>180</v>
          </cell>
          <cell r="EH27">
            <v>108</v>
          </cell>
          <cell r="EK27" t="str">
            <v>Matson, Taylor</v>
          </cell>
          <cell r="EO27" t="str">
            <v>Lino Lakes, Minn.  (Totino-Grace HS)  (Southern Minnesota - NAHL)</v>
          </cell>
        </row>
        <row r="28">
          <cell r="A28">
            <v>25</v>
          </cell>
          <cell r="B28" t="str">
            <v xml:space="preserve">Miller, Joe </v>
          </cell>
          <cell r="C28" t="str">
            <v>15  </v>
          </cell>
          <cell r="D28">
            <v>1</v>
          </cell>
          <cell r="E28">
            <v>1</v>
          </cell>
          <cell r="F28">
            <v>1</v>
          </cell>
          <cell r="G28">
            <v>230</v>
          </cell>
          <cell r="H28">
            <v>400</v>
          </cell>
          <cell r="I28">
            <v>320</v>
          </cell>
          <cell r="J28">
            <v>230</v>
          </cell>
          <cell r="K28">
            <v>207</v>
          </cell>
          <cell r="L28">
            <v>161</v>
          </cell>
          <cell r="M28">
            <v>161</v>
          </cell>
          <cell r="N28">
            <v>149.5</v>
          </cell>
          <cell r="O28">
            <v>400</v>
          </cell>
          <cell r="P28">
            <v>161</v>
          </cell>
          <cell r="Q28">
            <v>161</v>
          </cell>
          <cell r="R28">
            <v>440.00000000000006</v>
          </cell>
          <cell r="S28">
            <v>600</v>
          </cell>
          <cell r="T28">
            <v>115</v>
          </cell>
          <cell r="U28">
            <v>92</v>
          </cell>
          <cell r="V28">
            <v>92</v>
          </cell>
          <cell r="W28">
            <v>80.5</v>
          </cell>
          <cell r="X28">
            <v>80.5</v>
          </cell>
          <cell r="Y28">
            <v>180</v>
          </cell>
          <cell r="Z28">
            <v>300</v>
          </cell>
          <cell r="AA28">
            <v>180</v>
          </cell>
          <cell r="AB28">
            <v>180</v>
          </cell>
          <cell r="AC28">
            <v>440.00000000000006</v>
          </cell>
          <cell r="AD28">
            <v>92</v>
          </cell>
          <cell r="AE28">
            <v>532</v>
          </cell>
          <cell r="AF28">
            <v>459.99999999999994</v>
          </cell>
          <cell r="AG28">
            <v>287.5</v>
          </cell>
          <cell r="AH28">
            <v>149.5</v>
          </cell>
          <cell r="AI28">
            <v>400</v>
          </cell>
          <cell r="AJ28">
            <v>192</v>
          </cell>
          <cell r="AK28">
            <v>230</v>
          </cell>
          <cell r="AL28">
            <v>200</v>
          </cell>
          <cell r="AM28">
            <v>200</v>
          </cell>
          <cell r="AX28">
            <v>400</v>
          </cell>
          <cell r="AY28">
            <v>320</v>
          </cell>
          <cell r="AZ28">
            <v>200</v>
          </cell>
          <cell r="BA28">
            <v>180</v>
          </cell>
          <cell r="BB28">
            <v>160</v>
          </cell>
          <cell r="BC28">
            <v>80</v>
          </cell>
          <cell r="BD28">
            <v>240</v>
          </cell>
          <cell r="BE28">
            <v>140</v>
          </cell>
          <cell r="BF28">
            <v>280</v>
          </cell>
          <cell r="BG28">
            <v>140</v>
          </cell>
          <cell r="BH28">
            <v>160</v>
          </cell>
          <cell r="BI28">
            <v>160</v>
          </cell>
          <cell r="BJ28">
            <v>160</v>
          </cell>
          <cell r="BK28">
            <v>480</v>
          </cell>
          <cell r="BL28">
            <v>345</v>
          </cell>
          <cell r="BM28">
            <v>400</v>
          </cell>
          <cell r="BN28">
            <v>532</v>
          </cell>
          <cell r="BO28">
            <v>80</v>
          </cell>
          <cell r="BP28">
            <v>400</v>
          </cell>
          <cell r="BQ28">
            <v>400</v>
          </cell>
          <cell r="BR28">
            <v>200</v>
          </cell>
          <cell r="BS28">
            <v>200</v>
          </cell>
          <cell r="CB28">
            <v>320</v>
          </cell>
          <cell r="CC28">
            <v>256</v>
          </cell>
          <cell r="CD28">
            <v>128</v>
          </cell>
          <cell r="CE28">
            <v>112</v>
          </cell>
          <cell r="CF28">
            <v>64</v>
          </cell>
          <cell r="CG28">
            <v>56</v>
          </cell>
          <cell r="CH28">
            <v>320</v>
          </cell>
          <cell r="CJ28">
            <v>80</v>
          </cell>
          <cell r="CK28">
            <v>40</v>
          </cell>
          <cell r="CL28">
            <v>40</v>
          </cell>
          <cell r="CM28">
            <v>32</v>
          </cell>
          <cell r="CN28">
            <v>64</v>
          </cell>
          <cell r="CO28">
            <v>224</v>
          </cell>
          <cell r="CP28">
            <v>384</v>
          </cell>
          <cell r="CQ28">
            <v>240</v>
          </cell>
          <cell r="CR28">
            <v>112</v>
          </cell>
          <cell r="CS28">
            <v>208</v>
          </cell>
          <cell r="CT28">
            <v>192</v>
          </cell>
          <cell r="CU28">
            <v>176</v>
          </cell>
          <cell r="CV28">
            <v>176</v>
          </cell>
          <cell r="CW28">
            <v>176</v>
          </cell>
          <cell r="CX28">
            <v>80</v>
          </cell>
          <cell r="CY28">
            <v>80</v>
          </cell>
          <cell r="CZ28">
            <v>112</v>
          </cell>
          <cell r="DA28">
            <v>80</v>
          </cell>
          <cell r="DB28">
            <v>80</v>
          </cell>
          <cell r="DC28">
            <v>48</v>
          </cell>
          <cell r="DD28">
            <v>48</v>
          </cell>
          <cell r="DE28">
            <v>240</v>
          </cell>
          <cell r="DF28">
            <v>256</v>
          </cell>
          <cell r="DG28">
            <v>112</v>
          </cell>
          <cell r="DH28">
            <v>112</v>
          </cell>
          <cell r="DI28">
            <v>256</v>
          </cell>
          <cell r="DJ28">
            <v>160</v>
          </cell>
          <cell r="DK28">
            <v>160</v>
          </cell>
          <cell r="DL28">
            <v>64</v>
          </cell>
          <cell r="DM28">
            <v>48</v>
          </cell>
          <cell r="DN28">
            <v>48</v>
          </cell>
          <cell r="DO28">
            <v>64</v>
          </cell>
          <cell r="DP28">
            <v>64</v>
          </cell>
          <cell r="DQ28">
            <v>64</v>
          </cell>
          <cell r="DR28">
            <v>64</v>
          </cell>
          <cell r="DS28">
            <v>48</v>
          </cell>
          <cell r="DT28">
            <v>48</v>
          </cell>
          <cell r="DU28">
            <v>192</v>
          </cell>
          <cell r="DV28">
            <v>128</v>
          </cell>
          <cell r="DW28">
            <v>48</v>
          </cell>
          <cell r="DX28">
            <v>128</v>
          </cell>
          <cell r="DY28">
            <v>112</v>
          </cell>
          <cell r="DZ28">
            <v>64</v>
          </cell>
          <cell r="EA28">
            <v>112</v>
          </cell>
          <cell r="EB28">
            <v>64</v>
          </cell>
          <cell r="EC28">
            <v>64</v>
          </cell>
          <cell r="ED28">
            <v>64</v>
          </cell>
          <cell r="EE28">
            <v>192</v>
          </cell>
          <cell r="EF28">
            <v>80</v>
          </cell>
          <cell r="EG28">
            <v>160</v>
          </cell>
          <cell r="EH28">
            <v>96</v>
          </cell>
          <cell r="EK28" t="str">
            <v xml:space="preserve">Miller, Joe </v>
          </cell>
          <cell r="EO28" t="str">
            <v xml:space="preserve">Prior Lake, Minn.  (St. Thomas Academy)  (USNDT) </v>
          </cell>
        </row>
        <row r="29">
          <cell r="A29">
            <v>26</v>
          </cell>
          <cell r="D29">
            <v>1</v>
          </cell>
          <cell r="E29">
            <v>1</v>
          </cell>
          <cell r="F29">
            <v>1</v>
          </cell>
          <cell r="G29">
            <v>285</v>
          </cell>
          <cell r="H29">
            <v>375</v>
          </cell>
          <cell r="I29">
            <v>275</v>
          </cell>
          <cell r="J29">
            <v>285</v>
          </cell>
          <cell r="K29">
            <v>256.5</v>
          </cell>
          <cell r="L29">
            <v>199.5</v>
          </cell>
          <cell r="M29">
            <v>199.5</v>
          </cell>
          <cell r="N29">
            <v>185.25</v>
          </cell>
          <cell r="O29">
            <v>375</v>
          </cell>
          <cell r="P29">
            <v>199.5</v>
          </cell>
          <cell r="Q29">
            <v>199.5</v>
          </cell>
          <cell r="R29">
            <v>412.50000000000006</v>
          </cell>
          <cell r="S29">
            <v>562.5</v>
          </cell>
          <cell r="T29">
            <v>142.5</v>
          </cell>
          <cell r="U29">
            <v>114</v>
          </cell>
          <cell r="V29">
            <v>114</v>
          </cell>
          <cell r="W29">
            <v>99.75</v>
          </cell>
          <cell r="X29">
            <v>99.75</v>
          </cell>
          <cell r="Y29">
            <v>168.75</v>
          </cell>
          <cell r="Z29">
            <v>281.25</v>
          </cell>
          <cell r="AA29">
            <v>168.75</v>
          </cell>
          <cell r="AB29">
            <v>168.75</v>
          </cell>
          <cell r="AC29">
            <v>412.50000000000006</v>
          </cell>
          <cell r="AD29">
            <v>114</v>
          </cell>
          <cell r="AE29">
            <v>498.75</v>
          </cell>
          <cell r="AF29">
            <v>431.24999999999994</v>
          </cell>
          <cell r="AG29">
            <v>356.25</v>
          </cell>
          <cell r="AH29">
            <v>185.25</v>
          </cell>
          <cell r="AI29">
            <v>343.75</v>
          </cell>
          <cell r="AJ29">
            <v>165</v>
          </cell>
          <cell r="AK29">
            <v>285</v>
          </cell>
          <cell r="AL29">
            <v>187.5</v>
          </cell>
          <cell r="AM29">
            <v>187.5</v>
          </cell>
          <cell r="AX29">
            <v>375</v>
          </cell>
          <cell r="AY29">
            <v>300</v>
          </cell>
          <cell r="AZ29">
            <v>187.5</v>
          </cell>
          <cell r="BA29">
            <v>168.75</v>
          </cell>
          <cell r="BB29">
            <v>150</v>
          </cell>
          <cell r="BC29">
            <v>75</v>
          </cell>
          <cell r="BD29">
            <v>225</v>
          </cell>
          <cell r="BE29">
            <v>131.25</v>
          </cell>
          <cell r="BF29">
            <v>262.5</v>
          </cell>
          <cell r="BG29">
            <v>131.25</v>
          </cell>
          <cell r="BH29">
            <v>150</v>
          </cell>
          <cell r="BI29">
            <v>150</v>
          </cell>
          <cell r="BJ29">
            <v>150</v>
          </cell>
          <cell r="BK29">
            <v>450</v>
          </cell>
          <cell r="BL29">
            <v>427.5</v>
          </cell>
          <cell r="BM29">
            <v>375</v>
          </cell>
          <cell r="BN29">
            <v>498.75</v>
          </cell>
          <cell r="BO29">
            <v>75</v>
          </cell>
          <cell r="BP29">
            <v>375</v>
          </cell>
          <cell r="BQ29">
            <v>375</v>
          </cell>
          <cell r="BR29">
            <v>187.5</v>
          </cell>
          <cell r="BS29">
            <v>187.5</v>
          </cell>
          <cell r="CB29">
            <v>275</v>
          </cell>
          <cell r="CC29">
            <v>220</v>
          </cell>
          <cell r="CD29">
            <v>110</v>
          </cell>
          <cell r="CE29">
            <v>96.25</v>
          </cell>
          <cell r="CF29">
            <v>55</v>
          </cell>
          <cell r="CG29">
            <v>48.125</v>
          </cell>
          <cell r="CH29">
            <v>275</v>
          </cell>
          <cell r="CJ29">
            <v>68.75</v>
          </cell>
          <cell r="CK29">
            <v>34.375</v>
          </cell>
          <cell r="CL29">
            <v>34.375</v>
          </cell>
          <cell r="CM29">
            <v>27.5</v>
          </cell>
          <cell r="CN29">
            <v>55</v>
          </cell>
          <cell r="CO29">
            <v>192.5</v>
          </cell>
          <cell r="CP29">
            <v>330</v>
          </cell>
          <cell r="CQ29">
            <v>206.25</v>
          </cell>
          <cell r="CR29">
            <v>96.25</v>
          </cell>
          <cell r="CS29">
            <v>178.75</v>
          </cell>
          <cell r="CT29">
            <v>165</v>
          </cell>
          <cell r="CU29">
            <v>151.25</v>
          </cell>
          <cell r="CV29">
            <v>151.25</v>
          </cell>
          <cell r="CW29">
            <v>151.25</v>
          </cell>
          <cell r="CX29">
            <v>68.75</v>
          </cell>
          <cell r="CY29">
            <v>68.75</v>
          </cell>
          <cell r="CZ29">
            <v>96.25</v>
          </cell>
          <cell r="DA29">
            <v>68.75</v>
          </cell>
          <cell r="DB29">
            <v>68.75</v>
          </cell>
          <cell r="DC29">
            <v>41.25</v>
          </cell>
          <cell r="DD29">
            <v>41.25</v>
          </cell>
          <cell r="DE29">
            <v>206.25</v>
          </cell>
          <cell r="DF29">
            <v>220</v>
          </cell>
          <cell r="DG29">
            <v>96.25</v>
          </cell>
          <cell r="DH29">
            <v>96.25</v>
          </cell>
          <cell r="DI29">
            <v>220</v>
          </cell>
          <cell r="DJ29">
            <v>137.5</v>
          </cell>
          <cell r="DK29">
            <v>137.5</v>
          </cell>
          <cell r="DL29">
            <v>55</v>
          </cell>
          <cell r="DM29">
            <v>41.25</v>
          </cell>
          <cell r="DN29">
            <v>41.25</v>
          </cell>
          <cell r="DO29">
            <v>55</v>
          </cell>
          <cell r="DP29">
            <v>55</v>
          </cell>
          <cell r="DQ29">
            <v>55</v>
          </cell>
          <cell r="DR29">
            <v>55</v>
          </cell>
          <cell r="DS29">
            <v>41.25</v>
          </cell>
          <cell r="DT29">
            <v>41.25</v>
          </cell>
          <cell r="DU29">
            <v>165</v>
          </cell>
          <cell r="DV29">
            <v>110</v>
          </cell>
          <cell r="DW29">
            <v>41.25</v>
          </cell>
          <cell r="DX29">
            <v>110</v>
          </cell>
          <cell r="DY29">
            <v>96.25</v>
          </cell>
          <cell r="DZ29">
            <v>55</v>
          </cell>
          <cell r="EA29">
            <v>96.25</v>
          </cell>
          <cell r="EB29">
            <v>55</v>
          </cell>
          <cell r="EC29">
            <v>55</v>
          </cell>
          <cell r="ED29">
            <v>55</v>
          </cell>
          <cell r="EE29">
            <v>165</v>
          </cell>
          <cell r="EF29">
            <v>68.75</v>
          </cell>
          <cell r="EG29">
            <v>137.5</v>
          </cell>
          <cell r="EH29">
            <v>82.5</v>
          </cell>
          <cell r="EK29">
            <v>0</v>
          </cell>
          <cell r="EO29" t="str">
            <v>Sewickley, Penn.  (Shady Side Academy)  (USNDT)</v>
          </cell>
        </row>
        <row r="30">
          <cell r="A30">
            <v>27</v>
          </cell>
          <cell r="B30" t="str">
            <v xml:space="preserve">Pareuteau, Jake </v>
          </cell>
          <cell r="C30">
            <v>6</v>
          </cell>
          <cell r="D30">
            <v>1</v>
          </cell>
          <cell r="E30">
            <v>1</v>
          </cell>
          <cell r="F30">
            <v>1</v>
          </cell>
          <cell r="G30">
            <v>220</v>
          </cell>
          <cell r="H30">
            <v>350</v>
          </cell>
          <cell r="I30">
            <v>240</v>
          </cell>
          <cell r="J30">
            <v>220</v>
          </cell>
          <cell r="K30">
            <v>198</v>
          </cell>
          <cell r="L30">
            <v>154</v>
          </cell>
          <cell r="M30">
            <v>154</v>
          </cell>
          <cell r="N30">
            <v>143</v>
          </cell>
          <cell r="O30">
            <v>350</v>
          </cell>
          <cell r="P30">
            <v>154</v>
          </cell>
          <cell r="Q30">
            <v>154</v>
          </cell>
          <cell r="R30">
            <v>385.00000000000006</v>
          </cell>
          <cell r="S30">
            <v>525</v>
          </cell>
          <cell r="T30">
            <v>110</v>
          </cell>
          <cell r="U30">
            <v>88</v>
          </cell>
          <cell r="V30">
            <v>88</v>
          </cell>
          <cell r="W30">
            <v>77</v>
          </cell>
          <cell r="X30">
            <v>77</v>
          </cell>
          <cell r="Y30">
            <v>157.5</v>
          </cell>
          <cell r="Z30">
            <v>262.5</v>
          </cell>
          <cell r="AA30">
            <v>157.5</v>
          </cell>
          <cell r="AB30">
            <v>157.5</v>
          </cell>
          <cell r="AC30">
            <v>385.00000000000006</v>
          </cell>
          <cell r="AD30">
            <v>88</v>
          </cell>
          <cell r="AE30">
            <v>465.5</v>
          </cell>
          <cell r="AF30">
            <v>402.49999999999994</v>
          </cell>
          <cell r="AG30">
            <v>275</v>
          </cell>
          <cell r="AH30">
            <v>143</v>
          </cell>
          <cell r="AI30">
            <v>300</v>
          </cell>
          <cell r="AJ30">
            <v>144</v>
          </cell>
          <cell r="AK30">
            <v>220</v>
          </cell>
          <cell r="AL30">
            <v>175</v>
          </cell>
          <cell r="AM30">
            <v>175</v>
          </cell>
          <cell r="AX30">
            <v>350</v>
          </cell>
          <cell r="AY30">
            <v>280</v>
          </cell>
          <cell r="AZ30">
            <v>175</v>
          </cell>
          <cell r="BA30">
            <v>157.5</v>
          </cell>
          <cell r="BB30">
            <v>140</v>
          </cell>
          <cell r="BC30">
            <v>70</v>
          </cell>
          <cell r="BD30">
            <v>210</v>
          </cell>
          <cell r="BE30">
            <v>122.49999999999999</v>
          </cell>
          <cell r="BF30">
            <v>244.99999999999997</v>
          </cell>
          <cell r="BG30">
            <v>122.49999999999999</v>
          </cell>
          <cell r="BH30">
            <v>140</v>
          </cell>
          <cell r="BI30">
            <v>140</v>
          </cell>
          <cell r="BJ30">
            <v>140</v>
          </cell>
          <cell r="BK30">
            <v>420</v>
          </cell>
          <cell r="BL30">
            <v>330</v>
          </cell>
          <cell r="BM30">
            <v>350</v>
          </cell>
          <cell r="BN30">
            <v>465.5</v>
          </cell>
          <cell r="BO30">
            <v>70</v>
          </cell>
          <cell r="BP30">
            <v>350</v>
          </cell>
          <cell r="BQ30">
            <v>350</v>
          </cell>
          <cell r="BR30">
            <v>175</v>
          </cell>
          <cell r="BS30">
            <v>175</v>
          </cell>
          <cell r="CB30">
            <v>240</v>
          </cell>
          <cell r="CC30">
            <v>192</v>
          </cell>
          <cell r="CD30">
            <v>96</v>
          </cell>
          <cell r="CE30">
            <v>84</v>
          </cell>
          <cell r="CF30">
            <v>48</v>
          </cell>
          <cell r="CG30">
            <v>42</v>
          </cell>
          <cell r="CH30">
            <v>240</v>
          </cell>
          <cell r="CJ30">
            <v>60</v>
          </cell>
          <cell r="CK30">
            <v>30</v>
          </cell>
          <cell r="CL30">
            <v>30</v>
          </cell>
          <cell r="CM30">
            <v>24</v>
          </cell>
          <cell r="CN30">
            <v>48</v>
          </cell>
          <cell r="CO30">
            <v>168</v>
          </cell>
          <cell r="CP30">
            <v>288</v>
          </cell>
          <cell r="CQ30">
            <v>180</v>
          </cell>
          <cell r="CR30">
            <v>84</v>
          </cell>
          <cell r="CS30">
            <v>156</v>
          </cell>
          <cell r="CT30">
            <v>144</v>
          </cell>
          <cell r="CU30">
            <v>132</v>
          </cell>
          <cell r="CV30">
            <v>132</v>
          </cell>
          <cell r="CW30">
            <v>132</v>
          </cell>
          <cell r="CX30">
            <v>60</v>
          </cell>
          <cell r="CY30">
            <v>60</v>
          </cell>
          <cell r="CZ30">
            <v>84</v>
          </cell>
          <cell r="DA30">
            <v>60</v>
          </cell>
          <cell r="DB30">
            <v>60</v>
          </cell>
          <cell r="DC30">
            <v>36</v>
          </cell>
          <cell r="DD30">
            <v>36</v>
          </cell>
          <cell r="DE30">
            <v>180</v>
          </cell>
          <cell r="DF30">
            <v>192</v>
          </cell>
          <cell r="DG30">
            <v>84</v>
          </cell>
          <cell r="DH30">
            <v>84</v>
          </cell>
          <cell r="DI30">
            <v>192</v>
          </cell>
          <cell r="DJ30">
            <v>120</v>
          </cell>
          <cell r="DK30">
            <v>120</v>
          </cell>
          <cell r="DL30">
            <v>48</v>
          </cell>
          <cell r="DM30">
            <v>36</v>
          </cell>
          <cell r="DN30">
            <v>36</v>
          </cell>
          <cell r="DO30">
            <v>48</v>
          </cell>
          <cell r="DP30">
            <v>48</v>
          </cell>
          <cell r="DQ30">
            <v>48</v>
          </cell>
          <cell r="DR30">
            <v>48</v>
          </cell>
          <cell r="DS30">
            <v>36</v>
          </cell>
          <cell r="DT30">
            <v>36</v>
          </cell>
          <cell r="DU30">
            <v>144</v>
          </cell>
          <cell r="DV30">
            <v>96</v>
          </cell>
          <cell r="DW30">
            <v>36</v>
          </cell>
          <cell r="DX30">
            <v>96</v>
          </cell>
          <cell r="DY30">
            <v>84</v>
          </cell>
          <cell r="DZ30">
            <v>48</v>
          </cell>
          <cell r="EA30">
            <v>84</v>
          </cell>
          <cell r="EB30">
            <v>48</v>
          </cell>
          <cell r="EC30">
            <v>48</v>
          </cell>
          <cell r="ED30">
            <v>48</v>
          </cell>
          <cell r="EE30">
            <v>144</v>
          </cell>
          <cell r="EF30">
            <v>60</v>
          </cell>
          <cell r="EG30">
            <v>120</v>
          </cell>
          <cell r="EH30">
            <v>72</v>
          </cell>
          <cell r="EK30" t="str">
            <v xml:space="preserve">Pareuteau, Jake </v>
          </cell>
          <cell r="EL30" t="str">
            <v xml:space="preserve">20 Minute Bike </v>
          </cell>
          <cell r="EM30" t="str">
            <v xml:space="preserve">20 Minute Bike </v>
          </cell>
          <cell r="EN30" t="str">
            <v xml:space="preserve">20 Minute Bike </v>
          </cell>
          <cell r="EO30" t="str">
            <v xml:space="preserve">Bloomington, Minn.  (Bloomington Kennedy HS)  (USNDT) - LS-Feel and Visual cues/ </v>
          </cell>
        </row>
        <row r="31">
          <cell r="A31">
            <v>28</v>
          </cell>
          <cell r="B31" t="str">
            <v xml:space="preserve">Patterson, Kent </v>
          </cell>
          <cell r="C31" t="str">
            <v>35  </v>
          </cell>
          <cell r="D31">
            <v>1</v>
          </cell>
          <cell r="E31">
            <v>1</v>
          </cell>
          <cell r="F31">
            <v>1</v>
          </cell>
          <cell r="G31">
            <v>220</v>
          </cell>
          <cell r="H31">
            <v>365</v>
          </cell>
          <cell r="I31">
            <v>265</v>
          </cell>
          <cell r="J31">
            <v>220</v>
          </cell>
          <cell r="K31">
            <v>198</v>
          </cell>
          <cell r="L31">
            <v>154</v>
          </cell>
          <cell r="M31">
            <v>154</v>
          </cell>
          <cell r="N31">
            <v>143</v>
          </cell>
          <cell r="O31">
            <v>365</v>
          </cell>
          <cell r="P31">
            <v>154</v>
          </cell>
          <cell r="Q31">
            <v>154</v>
          </cell>
          <cell r="R31">
            <v>401.50000000000006</v>
          </cell>
          <cell r="S31">
            <v>547.5</v>
          </cell>
          <cell r="T31">
            <v>110</v>
          </cell>
          <cell r="U31">
            <v>88</v>
          </cell>
          <cell r="V31">
            <v>88</v>
          </cell>
          <cell r="W31">
            <v>77</v>
          </cell>
          <cell r="X31">
            <v>77</v>
          </cell>
          <cell r="Y31">
            <v>164.25</v>
          </cell>
          <cell r="Z31">
            <v>273.75</v>
          </cell>
          <cell r="AA31">
            <v>164.25</v>
          </cell>
          <cell r="AB31">
            <v>164.25</v>
          </cell>
          <cell r="AC31">
            <v>401.50000000000006</v>
          </cell>
          <cell r="AD31">
            <v>88</v>
          </cell>
          <cell r="AE31">
            <v>485.45000000000005</v>
          </cell>
          <cell r="AF31">
            <v>419.74999999999994</v>
          </cell>
          <cell r="AG31">
            <v>275</v>
          </cell>
          <cell r="AH31">
            <v>143</v>
          </cell>
          <cell r="AI31">
            <v>331.25</v>
          </cell>
          <cell r="AJ31">
            <v>159</v>
          </cell>
          <cell r="AK31">
            <v>220</v>
          </cell>
          <cell r="AL31">
            <v>182.5</v>
          </cell>
          <cell r="AM31">
            <v>182.5</v>
          </cell>
          <cell r="AX31">
            <v>365</v>
          </cell>
          <cell r="AY31">
            <v>292</v>
          </cell>
          <cell r="AZ31">
            <v>182.5</v>
          </cell>
          <cell r="BA31">
            <v>164.25</v>
          </cell>
          <cell r="BB31">
            <v>146</v>
          </cell>
          <cell r="BC31">
            <v>73</v>
          </cell>
          <cell r="BD31">
            <v>219</v>
          </cell>
          <cell r="BE31">
            <v>127.74999999999999</v>
          </cell>
          <cell r="BF31">
            <v>255.49999999999997</v>
          </cell>
          <cell r="BG31">
            <v>127.74999999999999</v>
          </cell>
          <cell r="BH31">
            <v>146</v>
          </cell>
          <cell r="BI31">
            <v>146</v>
          </cell>
          <cell r="BJ31">
            <v>146</v>
          </cell>
          <cell r="BK31">
            <v>438</v>
          </cell>
          <cell r="BL31">
            <v>330</v>
          </cell>
          <cell r="BM31">
            <v>365</v>
          </cell>
          <cell r="BN31">
            <v>485.45000000000005</v>
          </cell>
          <cell r="BO31">
            <v>73</v>
          </cell>
          <cell r="BP31">
            <v>365</v>
          </cell>
          <cell r="BQ31">
            <v>365</v>
          </cell>
          <cell r="BR31">
            <v>182.5</v>
          </cell>
          <cell r="BS31">
            <v>182.5</v>
          </cell>
          <cell r="CB31">
            <v>265</v>
          </cell>
          <cell r="CC31">
            <v>212</v>
          </cell>
          <cell r="CD31">
            <v>106</v>
          </cell>
          <cell r="CE31">
            <v>92.75</v>
          </cell>
          <cell r="CF31">
            <v>53</v>
          </cell>
          <cell r="CG31">
            <v>46.375</v>
          </cell>
          <cell r="CH31">
            <v>265</v>
          </cell>
          <cell r="CJ31">
            <v>66.25</v>
          </cell>
          <cell r="CK31">
            <v>33.125</v>
          </cell>
          <cell r="CL31">
            <v>33.125</v>
          </cell>
          <cell r="CM31">
            <v>26.5</v>
          </cell>
          <cell r="CN31">
            <v>53</v>
          </cell>
          <cell r="CO31">
            <v>185.5</v>
          </cell>
          <cell r="CP31">
            <v>318</v>
          </cell>
          <cell r="CQ31">
            <v>198.75</v>
          </cell>
          <cell r="CR31">
            <v>92.75</v>
          </cell>
          <cell r="CS31">
            <v>172.25</v>
          </cell>
          <cell r="CT31">
            <v>159</v>
          </cell>
          <cell r="CU31">
            <v>145.75</v>
          </cell>
          <cell r="CV31">
            <v>145.75</v>
          </cell>
          <cell r="CW31">
            <v>145.75</v>
          </cell>
          <cell r="CX31">
            <v>66.25</v>
          </cell>
          <cell r="CY31">
            <v>66.25</v>
          </cell>
          <cell r="CZ31">
            <v>92.75</v>
          </cell>
          <cell r="DA31">
            <v>66.25</v>
          </cell>
          <cell r="DB31">
            <v>66.25</v>
          </cell>
          <cell r="DC31">
            <v>39.75</v>
          </cell>
          <cell r="DD31">
            <v>39.75</v>
          </cell>
          <cell r="DE31">
            <v>198.75</v>
          </cell>
          <cell r="DF31">
            <v>212</v>
          </cell>
          <cell r="DG31">
            <v>92.75</v>
          </cell>
          <cell r="DH31">
            <v>92.75</v>
          </cell>
          <cell r="DI31">
            <v>212</v>
          </cell>
          <cell r="DJ31">
            <v>132.5</v>
          </cell>
          <cell r="DK31">
            <v>132.5</v>
          </cell>
          <cell r="DL31">
            <v>53</v>
          </cell>
          <cell r="DM31">
            <v>39.75</v>
          </cell>
          <cell r="DN31">
            <v>39.75</v>
          </cell>
          <cell r="DO31">
            <v>53</v>
          </cell>
          <cell r="DP31">
            <v>53</v>
          </cell>
          <cell r="DQ31">
            <v>53</v>
          </cell>
          <cell r="DR31">
            <v>53</v>
          </cell>
          <cell r="DS31">
            <v>39.75</v>
          </cell>
          <cell r="DT31">
            <v>39.75</v>
          </cell>
          <cell r="DU31">
            <v>159</v>
          </cell>
          <cell r="DV31">
            <v>106</v>
          </cell>
          <cell r="DW31">
            <v>39.75</v>
          </cell>
          <cell r="DX31">
            <v>106</v>
          </cell>
          <cell r="DY31">
            <v>92.75</v>
          </cell>
          <cell r="DZ31">
            <v>53</v>
          </cell>
          <cell r="EA31">
            <v>92.75</v>
          </cell>
          <cell r="EB31">
            <v>53</v>
          </cell>
          <cell r="EC31">
            <v>53</v>
          </cell>
          <cell r="ED31">
            <v>53</v>
          </cell>
          <cell r="EE31">
            <v>159</v>
          </cell>
          <cell r="EF31">
            <v>66.25</v>
          </cell>
          <cell r="EG31">
            <v>132.5</v>
          </cell>
          <cell r="EH31">
            <v>79.5</v>
          </cell>
          <cell r="EK31" t="str">
            <v xml:space="preserve">Patterson, Kent </v>
          </cell>
          <cell r="EO31" t="str">
            <v>Plymouth, Minn.  (Wayzata HS)  (Cedar Rapids - USHL)  - LS-Logic&amp;Visual/</v>
          </cell>
        </row>
        <row r="32">
          <cell r="A32">
            <v>29</v>
          </cell>
          <cell r="B32" t="str">
            <v xml:space="preserve">Sacchetti, Nico </v>
          </cell>
          <cell r="C32" t="str">
            <v>13  </v>
          </cell>
          <cell r="D32">
            <v>1</v>
          </cell>
          <cell r="E32">
            <v>1</v>
          </cell>
          <cell r="F32">
            <v>1</v>
          </cell>
          <cell r="G32">
            <v>200</v>
          </cell>
          <cell r="H32">
            <v>390</v>
          </cell>
          <cell r="I32">
            <v>310</v>
          </cell>
          <cell r="J32">
            <v>200</v>
          </cell>
          <cell r="K32">
            <v>180</v>
          </cell>
          <cell r="L32">
            <v>140</v>
          </cell>
          <cell r="M32">
            <v>140</v>
          </cell>
          <cell r="N32">
            <v>130</v>
          </cell>
          <cell r="O32">
            <v>390</v>
          </cell>
          <cell r="P32">
            <v>140</v>
          </cell>
          <cell r="Q32">
            <v>140</v>
          </cell>
          <cell r="R32">
            <v>429.00000000000006</v>
          </cell>
          <cell r="S32">
            <v>585</v>
          </cell>
          <cell r="T32">
            <v>100</v>
          </cell>
          <cell r="U32">
            <v>80</v>
          </cell>
          <cell r="V32">
            <v>80</v>
          </cell>
          <cell r="W32">
            <v>70</v>
          </cell>
          <cell r="X32">
            <v>70</v>
          </cell>
          <cell r="Y32">
            <v>175.5</v>
          </cell>
          <cell r="Z32">
            <v>292.5</v>
          </cell>
          <cell r="AA32">
            <v>175.5</v>
          </cell>
          <cell r="AB32">
            <v>175.5</v>
          </cell>
          <cell r="AC32">
            <v>429.00000000000006</v>
          </cell>
          <cell r="AD32">
            <v>80</v>
          </cell>
          <cell r="AE32">
            <v>518.70000000000005</v>
          </cell>
          <cell r="AF32">
            <v>448.49999999999994</v>
          </cell>
          <cell r="AG32">
            <v>250</v>
          </cell>
          <cell r="AH32">
            <v>130</v>
          </cell>
          <cell r="AI32">
            <v>387.5</v>
          </cell>
          <cell r="AJ32">
            <v>186</v>
          </cell>
          <cell r="AK32">
            <v>200</v>
          </cell>
          <cell r="AL32">
            <v>195</v>
          </cell>
          <cell r="AM32">
            <v>195</v>
          </cell>
          <cell r="AX32">
            <v>390</v>
          </cell>
          <cell r="AY32">
            <v>312</v>
          </cell>
          <cell r="AZ32">
            <v>195</v>
          </cell>
          <cell r="BA32">
            <v>175.5</v>
          </cell>
          <cell r="BB32">
            <v>156</v>
          </cell>
          <cell r="BC32">
            <v>78</v>
          </cell>
          <cell r="BD32">
            <v>234</v>
          </cell>
          <cell r="BE32">
            <v>136.5</v>
          </cell>
          <cell r="BF32">
            <v>273</v>
          </cell>
          <cell r="BG32">
            <v>136.5</v>
          </cell>
          <cell r="BH32">
            <v>156</v>
          </cell>
          <cell r="BI32">
            <v>156</v>
          </cell>
          <cell r="BJ32">
            <v>156</v>
          </cell>
          <cell r="BK32">
            <v>468</v>
          </cell>
          <cell r="BL32">
            <v>300</v>
          </cell>
          <cell r="BM32">
            <v>390</v>
          </cell>
          <cell r="BN32">
            <v>518.70000000000005</v>
          </cell>
          <cell r="BO32">
            <v>78</v>
          </cell>
          <cell r="BP32">
            <v>390</v>
          </cell>
          <cell r="BQ32">
            <v>390</v>
          </cell>
          <cell r="BR32">
            <v>195</v>
          </cell>
          <cell r="BS32">
            <v>195</v>
          </cell>
          <cell r="CB32">
            <v>310</v>
          </cell>
          <cell r="CC32">
            <v>248</v>
          </cell>
          <cell r="CD32">
            <v>124</v>
          </cell>
          <cell r="CE32">
            <v>108.5</v>
          </cell>
          <cell r="CF32">
            <v>62</v>
          </cell>
          <cell r="CG32">
            <v>54.25</v>
          </cell>
          <cell r="CH32">
            <v>310</v>
          </cell>
          <cell r="CJ32">
            <v>77.5</v>
          </cell>
          <cell r="CK32">
            <v>38.75</v>
          </cell>
          <cell r="CL32">
            <v>38.75</v>
          </cell>
          <cell r="CM32">
            <v>31</v>
          </cell>
          <cell r="CN32">
            <v>62</v>
          </cell>
          <cell r="CO32">
            <v>217</v>
          </cell>
          <cell r="CP32">
            <v>372</v>
          </cell>
          <cell r="CQ32">
            <v>232.5</v>
          </cell>
          <cell r="CR32">
            <v>108.5</v>
          </cell>
          <cell r="CS32">
            <v>201.5</v>
          </cell>
          <cell r="CT32">
            <v>186</v>
          </cell>
          <cell r="CU32">
            <v>170.5</v>
          </cell>
          <cell r="CV32">
            <v>170.5</v>
          </cell>
          <cell r="CW32">
            <v>170.5</v>
          </cell>
          <cell r="CX32">
            <v>77.5</v>
          </cell>
          <cell r="CY32">
            <v>77.5</v>
          </cell>
          <cell r="CZ32">
            <v>108.5</v>
          </cell>
          <cell r="DA32">
            <v>77.5</v>
          </cell>
          <cell r="DB32">
            <v>77.5</v>
          </cell>
          <cell r="DC32">
            <v>46.5</v>
          </cell>
          <cell r="DD32">
            <v>46.5</v>
          </cell>
          <cell r="DE32">
            <v>232.5</v>
          </cell>
          <cell r="DF32">
            <v>248</v>
          </cell>
          <cell r="DG32">
            <v>108.5</v>
          </cell>
          <cell r="DH32">
            <v>108.5</v>
          </cell>
          <cell r="DI32">
            <v>248</v>
          </cell>
          <cell r="DJ32">
            <v>155</v>
          </cell>
          <cell r="DK32">
            <v>155</v>
          </cell>
          <cell r="DL32">
            <v>62</v>
          </cell>
          <cell r="DM32">
            <v>46.5</v>
          </cell>
          <cell r="DN32">
            <v>46.5</v>
          </cell>
          <cell r="DO32">
            <v>62</v>
          </cell>
          <cell r="DP32">
            <v>62</v>
          </cell>
          <cell r="DQ32">
            <v>62</v>
          </cell>
          <cell r="DR32">
            <v>62</v>
          </cell>
          <cell r="DS32">
            <v>46.5</v>
          </cell>
          <cell r="DT32">
            <v>46.5</v>
          </cell>
          <cell r="DU32">
            <v>186</v>
          </cell>
          <cell r="DV32">
            <v>124</v>
          </cell>
          <cell r="DW32">
            <v>46.5</v>
          </cell>
          <cell r="DX32">
            <v>124</v>
          </cell>
          <cell r="DY32">
            <v>108.5</v>
          </cell>
          <cell r="DZ32">
            <v>62</v>
          </cell>
          <cell r="EA32">
            <v>108.5</v>
          </cell>
          <cell r="EB32">
            <v>62</v>
          </cell>
          <cell r="EC32">
            <v>62</v>
          </cell>
          <cell r="ED32">
            <v>62</v>
          </cell>
          <cell r="EE32">
            <v>186</v>
          </cell>
          <cell r="EF32">
            <v>77.5</v>
          </cell>
          <cell r="EG32">
            <v>155</v>
          </cell>
          <cell r="EH32">
            <v>93</v>
          </cell>
          <cell r="EK32" t="str">
            <v xml:space="preserve">Sacchetti, Nico </v>
          </cell>
          <cell r="EL32" t="str">
            <v>Test</v>
          </cell>
          <cell r="EO32" t="str">
            <v>Grand Rapids, Minn.  (Grand Rapids HS)  (Tri-City - USHL) - LS-Logic/</v>
          </cell>
        </row>
        <row r="33">
          <cell r="A33">
            <v>30</v>
          </cell>
          <cell r="B33" t="str">
            <v>Schmidt, Nate,</v>
          </cell>
          <cell r="C33">
            <v>29</v>
          </cell>
          <cell r="D33">
            <v>1</v>
          </cell>
          <cell r="E33">
            <v>1</v>
          </cell>
          <cell r="F33">
            <v>1</v>
          </cell>
          <cell r="G33">
            <v>220</v>
          </cell>
          <cell r="H33">
            <v>345</v>
          </cell>
          <cell r="I33">
            <v>215</v>
          </cell>
          <cell r="J33">
            <v>220</v>
          </cell>
          <cell r="K33">
            <v>198</v>
          </cell>
          <cell r="L33">
            <v>154</v>
          </cell>
          <cell r="M33">
            <v>154</v>
          </cell>
          <cell r="N33">
            <v>143</v>
          </cell>
          <cell r="O33">
            <v>345</v>
          </cell>
          <cell r="P33">
            <v>154</v>
          </cell>
          <cell r="Q33">
            <v>154</v>
          </cell>
          <cell r="R33">
            <v>379.50000000000006</v>
          </cell>
          <cell r="S33">
            <v>517.5</v>
          </cell>
          <cell r="T33">
            <v>110</v>
          </cell>
          <cell r="U33">
            <v>88</v>
          </cell>
          <cell r="V33">
            <v>88</v>
          </cell>
          <cell r="W33">
            <v>77</v>
          </cell>
          <cell r="X33">
            <v>77</v>
          </cell>
          <cell r="Y33">
            <v>155.25</v>
          </cell>
          <cell r="Z33">
            <v>258.75</v>
          </cell>
          <cell r="AA33">
            <v>155.25</v>
          </cell>
          <cell r="AB33">
            <v>155.25</v>
          </cell>
          <cell r="AC33">
            <v>379.50000000000006</v>
          </cell>
          <cell r="AD33">
            <v>88</v>
          </cell>
          <cell r="AE33">
            <v>458.85</v>
          </cell>
          <cell r="AF33">
            <v>396.74999999999994</v>
          </cell>
          <cell r="AG33">
            <v>275</v>
          </cell>
          <cell r="AH33">
            <v>143</v>
          </cell>
          <cell r="AI33">
            <v>268.75</v>
          </cell>
          <cell r="AJ33">
            <v>129</v>
          </cell>
          <cell r="AK33">
            <v>220</v>
          </cell>
          <cell r="AL33">
            <v>172.5</v>
          </cell>
          <cell r="AM33">
            <v>172.5</v>
          </cell>
          <cell r="AX33">
            <v>345</v>
          </cell>
          <cell r="AY33">
            <v>276</v>
          </cell>
          <cell r="AZ33">
            <v>172.5</v>
          </cell>
          <cell r="BA33">
            <v>155.25</v>
          </cell>
          <cell r="BB33">
            <v>138</v>
          </cell>
          <cell r="BC33">
            <v>69</v>
          </cell>
          <cell r="BD33">
            <v>207</v>
          </cell>
          <cell r="BE33">
            <v>120.74999999999999</v>
          </cell>
          <cell r="BF33">
            <v>241.49999999999997</v>
          </cell>
          <cell r="BG33">
            <v>120.74999999999999</v>
          </cell>
          <cell r="BH33">
            <v>138</v>
          </cell>
          <cell r="BI33">
            <v>138</v>
          </cell>
          <cell r="BJ33">
            <v>138</v>
          </cell>
          <cell r="BK33">
            <v>414</v>
          </cell>
          <cell r="BL33">
            <v>330</v>
          </cell>
          <cell r="BM33">
            <v>345</v>
          </cell>
          <cell r="BN33">
            <v>458.85</v>
          </cell>
          <cell r="BO33">
            <v>69</v>
          </cell>
          <cell r="BP33">
            <v>345</v>
          </cell>
          <cell r="BQ33">
            <v>345</v>
          </cell>
          <cell r="BR33">
            <v>172.5</v>
          </cell>
          <cell r="BS33">
            <v>172.5</v>
          </cell>
          <cell r="CB33">
            <v>215</v>
          </cell>
          <cell r="CC33">
            <v>172</v>
          </cell>
          <cell r="CD33">
            <v>86</v>
          </cell>
          <cell r="CE33">
            <v>75.25</v>
          </cell>
          <cell r="CF33">
            <v>43</v>
          </cell>
          <cell r="CG33">
            <v>37.625</v>
          </cell>
          <cell r="CH33">
            <v>215</v>
          </cell>
          <cell r="CJ33">
            <v>53.75</v>
          </cell>
          <cell r="CK33">
            <v>26.875</v>
          </cell>
          <cell r="CL33">
            <v>26.875</v>
          </cell>
          <cell r="CM33">
            <v>21.5</v>
          </cell>
          <cell r="CN33">
            <v>43</v>
          </cell>
          <cell r="CO33">
            <v>150.5</v>
          </cell>
          <cell r="CP33">
            <v>258</v>
          </cell>
          <cell r="CQ33">
            <v>161.25</v>
          </cell>
          <cell r="CR33">
            <v>75.25</v>
          </cell>
          <cell r="CS33">
            <v>139.75</v>
          </cell>
          <cell r="CT33">
            <v>129</v>
          </cell>
          <cell r="CU33">
            <v>118.25000000000001</v>
          </cell>
          <cell r="CV33">
            <v>118.25000000000001</v>
          </cell>
          <cell r="CW33">
            <v>118.25000000000001</v>
          </cell>
          <cell r="CX33">
            <v>53.75</v>
          </cell>
          <cell r="CY33">
            <v>53.75</v>
          </cell>
          <cell r="CZ33">
            <v>75.25</v>
          </cell>
          <cell r="DA33">
            <v>53.75</v>
          </cell>
          <cell r="DB33">
            <v>53.75</v>
          </cell>
          <cell r="DC33">
            <v>32.25</v>
          </cell>
          <cell r="DD33">
            <v>32.25</v>
          </cell>
          <cell r="DE33">
            <v>161.25</v>
          </cell>
          <cell r="DF33">
            <v>172</v>
          </cell>
          <cell r="DG33">
            <v>75.25</v>
          </cell>
          <cell r="DH33">
            <v>75.25</v>
          </cell>
          <cell r="DI33">
            <v>172</v>
          </cell>
          <cell r="DJ33">
            <v>107.5</v>
          </cell>
          <cell r="DK33">
            <v>107.5</v>
          </cell>
          <cell r="DL33">
            <v>43</v>
          </cell>
          <cell r="DM33">
            <v>32.25</v>
          </cell>
          <cell r="DN33">
            <v>32.25</v>
          </cell>
          <cell r="DO33">
            <v>43</v>
          </cell>
          <cell r="DP33">
            <v>43</v>
          </cell>
          <cell r="DQ33">
            <v>43</v>
          </cell>
          <cell r="DR33">
            <v>43</v>
          </cell>
          <cell r="DS33">
            <v>32.25</v>
          </cell>
          <cell r="DT33">
            <v>32.25</v>
          </cell>
          <cell r="DU33">
            <v>129</v>
          </cell>
          <cell r="DV33">
            <v>86</v>
          </cell>
          <cell r="DW33">
            <v>32.25</v>
          </cell>
          <cell r="DX33">
            <v>86</v>
          </cell>
          <cell r="DY33">
            <v>75.25</v>
          </cell>
          <cell r="DZ33">
            <v>43</v>
          </cell>
          <cell r="EA33">
            <v>75.25</v>
          </cell>
          <cell r="EB33">
            <v>43</v>
          </cell>
          <cell r="EC33">
            <v>43</v>
          </cell>
          <cell r="ED33">
            <v>43</v>
          </cell>
          <cell r="EE33">
            <v>129</v>
          </cell>
          <cell r="EF33">
            <v>53.75</v>
          </cell>
          <cell r="EG33">
            <v>107.5</v>
          </cell>
          <cell r="EH33">
            <v>64.5</v>
          </cell>
          <cell r="EK33" t="str">
            <v>Schmidt, Nate,</v>
          </cell>
        </row>
        <row r="34">
          <cell r="A34">
            <v>31</v>
          </cell>
          <cell r="B34" t="str">
            <v xml:space="preserve">Serratore, tom, </v>
          </cell>
          <cell r="C34">
            <v>14</v>
          </cell>
          <cell r="D34">
            <v>1</v>
          </cell>
          <cell r="E34">
            <v>1</v>
          </cell>
          <cell r="F34">
            <v>1</v>
          </cell>
          <cell r="G34">
            <v>220</v>
          </cell>
          <cell r="H34">
            <v>275</v>
          </cell>
          <cell r="I34">
            <v>240</v>
          </cell>
          <cell r="J34">
            <v>220</v>
          </cell>
          <cell r="K34">
            <v>198</v>
          </cell>
          <cell r="L34">
            <v>154</v>
          </cell>
          <cell r="M34">
            <v>154</v>
          </cell>
          <cell r="N34">
            <v>143</v>
          </cell>
          <cell r="O34">
            <v>275</v>
          </cell>
          <cell r="P34">
            <v>154</v>
          </cell>
          <cell r="Q34">
            <v>154</v>
          </cell>
          <cell r="R34">
            <v>302.5</v>
          </cell>
          <cell r="S34">
            <v>412.5</v>
          </cell>
          <cell r="T34">
            <v>110</v>
          </cell>
          <cell r="U34">
            <v>88</v>
          </cell>
          <cell r="V34">
            <v>88</v>
          </cell>
          <cell r="W34">
            <v>77</v>
          </cell>
          <cell r="X34">
            <v>77</v>
          </cell>
          <cell r="Y34">
            <v>123.75</v>
          </cell>
          <cell r="Z34">
            <v>206.25</v>
          </cell>
          <cell r="AA34">
            <v>123.75</v>
          </cell>
          <cell r="AB34">
            <v>123.75</v>
          </cell>
          <cell r="AC34">
            <v>302.5</v>
          </cell>
          <cell r="AD34">
            <v>88</v>
          </cell>
          <cell r="AE34">
            <v>365.75</v>
          </cell>
          <cell r="AF34">
            <v>316.25</v>
          </cell>
          <cell r="AG34">
            <v>275</v>
          </cell>
          <cell r="AH34">
            <v>143</v>
          </cell>
          <cell r="AI34">
            <v>300</v>
          </cell>
          <cell r="AJ34">
            <v>144</v>
          </cell>
          <cell r="AK34">
            <v>220</v>
          </cell>
          <cell r="AL34">
            <v>137.5</v>
          </cell>
          <cell r="AM34">
            <v>137.5</v>
          </cell>
          <cell r="AX34">
            <v>275</v>
          </cell>
          <cell r="AY34">
            <v>220</v>
          </cell>
          <cell r="AZ34">
            <v>137.5</v>
          </cell>
          <cell r="BA34">
            <v>123.75</v>
          </cell>
          <cell r="BB34">
            <v>110</v>
          </cell>
          <cell r="BC34">
            <v>55</v>
          </cell>
          <cell r="BD34">
            <v>165</v>
          </cell>
          <cell r="BE34">
            <v>96.25</v>
          </cell>
          <cell r="BF34">
            <v>192.5</v>
          </cell>
          <cell r="BG34">
            <v>96.25</v>
          </cell>
          <cell r="BH34">
            <v>110</v>
          </cell>
          <cell r="BI34">
            <v>110</v>
          </cell>
          <cell r="BJ34">
            <v>110</v>
          </cell>
          <cell r="BK34">
            <v>330</v>
          </cell>
          <cell r="BL34">
            <v>330</v>
          </cell>
          <cell r="BM34">
            <v>275</v>
          </cell>
          <cell r="BN34">
            <v>365.75</v>
          </cell>
          <cell r="BO34">
            <v>55</v>
          </cell>
          <cell r="BP34">
            <v>275</v>
          </cell>
          <cell r="BQ34">
            <v>275</v>
          </cell>
          <cell r="BR34">
            <v>137.5</v>
          </cell>
          <cell r="BS34">
            <v>137.5</v>
          </cell>
          <cell r="CB34">
            <v>240</v>
          </cell>
          <cell r="CC34">
            <v>192</v>
          </cell>
          <cell r="CD34">
            <v>96</v>
          </cell>
          <cell r="CE34">
            <v>84</v>
          </cell>
          <cell r="CF34">
            <v>48</v>
          </cell>
          <cell r="CG34">
            <v>42</v>
          </cell>
          <cell r="CH34">
            <v>240</v>
          </cell>
          <cell r="CJ34">
            <v>60</v>
          </cell>
          <cell r="CK34">
            <v>30</v>
          </cell>
          <cell r="CL34">
            <v>30</v>
          </cell>
          <cell r="CM34">
            <v>24</v>
          </cell>
          <cell r="CN34">
            <v>48</v>
          </cell>
          <cell r="CO34">
            <v>168</v>
          </cell>
          <cell r="CP34">
            <v>288</v>
          </cell>
          <cell r="CQ34">
            <v>180</v>
          </cell>
          <cell r="CR34">
            <v>84</v>
          </cell>
          <cell r="CS34">
            <v>156</v>
          </cell>
          <cell r="CT34">
            <v>144</v>
          </cell>
          <cell r="CU34">
            <v>132</v>
          </cell>
          <cell r="CV34">
            <v>132</v>
          </cell>
          <cell r="CW34">
            <v>132</v>
          </cell>
          <cell r="CX34">
            <v>60</v>
          </cell>
          <cell r="CY34">
            <v>60</v>
          </cell>
          <cell r="CZ34">
            <v>84</v>
          </cell>
          <cell r="DA34">
            <v>60</v>
          </cell>
          <cell r="DB34">
            <v>60</v>
          </cell>
          <cell r="DC34">
            <v>36</v>
          </cell>
          <cell r="DD34">
            <v>36</v>
          </cell>
          <cell r="DE34">
            <v>180</v>
          </cell>
          <cell r="DF34">
            <v>192</v>
          </cell>
          <cell r="DG34">
            <v>84</v>
          </cell>
          <cell r="DH34">
            <v>84</v>
          </cell>
          <cell r="DI34">
            <v>192</v>
          </cell>
          <cell r="DJ34">
            <v>120</v>
          </cell>
          <cell r="DK34">
            <v>120</v>
          </cell>
          <cell r="DL34">
            <v>48</v>
          </cell>
          <cell r="DM34">
            <v>36</v>
          </cell>
          <cell r="DN34">
            <v>36</v>
          </cell>
          <cell r="DO34">
            <v>48</v>
          </cell>
          <cell r="DP34">
            <v>48</v>
          </cell>
          <cell r="DQ34">
            <v>48</v>
          </cell>
          <cell r="DR34">
            <v>48</v>
          </cell>
          <cell r="DS34">
            <v>36</v>
          </cell>
          <cell r="DT34">
            <v>36</v>
          </cell>
          <cell r="DU34">
            <v>144</v>
          </cell>
          <cell r="DV34">
            <v>96</v>
          </cell>
          <cell r="DW34">
            <v>36</v>
          </cell>
          <cell r="DX34">
            <v>96</v>
          </cell>
          <cell r="DY34">
            <v>84</v>
          </cell>
          <cell r="DZ34">
            <v>48</v>
          </cell>
          <cell r="EA34">
            <v>84</v>
          </cell>
          <cell r="EB34">
            <v>48</v>
          </cell>
          <cell r="EC34">
            <v>48</v>
          </cell>
          <cell r="ED34">
            <v>48</v>
          </cell>
          <cell r="EE34">
            <v>144</v>
          </cell>
          <cell r="EF34">
            <v>60</v>
          </cell>
          <cell r="EG34">
            <v>120</v>
          </cell>
          <cell r="EH34">
            <v>72</v>
          </cell>
          <cell r="EK34" t="str">
            <v xml:space="preserve">Serratore, tom, </v>
          </cell>
        </row>
        <row r="35">
          <cell r="A35">
            <v>32</v>
          </cell>
          <cell r="D35">
            <v>1</v>
          </cell>
          <cell r="E35">
            <v>1</v>
          </cell>
          <cell r="F35">
            <v>1</v>
          </cell>
          <cell r="G35">
            <v>220</v>
          </cell>
          <cell r="H35">
            <v>408.12</v>
          </cell>
          <cell r="I35">
            <v>255</v>
          </cell>
          <cell r="J35">
            <v>220</v>
          </cell>
          <cell r="K35">
            <v>198</v>
          </cell>
          <cell r="L35">
            <v>154</v>
          </cell>
          <cell r="M35">
            <v>154</v>
          </cell>
          <cell r="N35">
            <v>143</v>
          </cell>
          <cell r="O35">
            <v>408.12</v>
          </cell>
          <cell r="P35">
            <v>154</v>
          </cell>
          <cell r="Q35">
            <v>154</v>
          </cell>
          <cell r="R35">
            <v>448.93200000000002</v>
          </cell>
          <cell r="S35">
            <v>612.18000000000006</v>
          </cell>
          <cell r="T35">
            <v>110</v>
          </cell>
          <cell r="U35">
            <v>88</v>
          </cell>
          <cell r="V35">
            <v>88</v>
          </cell>
          <cell r="W35">
            <v>77</v>
          </cell>
          <cell r="X35">
            <v>77</v>
          </cell>
          <cell r="Y35">
            <v>183.654</v>
          </cell>
          <cell r="Z35">
            <v>306.09000000000003</v>
          </cell>
          <cell r="AA35">
            <v>183.654</v>
          </cell>
          <cell r="AB35">
            <v>183.654</v>
          </cell>
          <cell r="AC35">
            <v>448.93200000000002</v>
          </cell>
          <cell r="AD35">
            <v>88</v>
          </cell>
          <cell r="AE35">
            <v>542.79960000000005</v>
          </cell>
          <cell r="AF35">
            <v>469.33799999999997</v>
          </cell>
          <cell r="AG35">
            <v>275</v>
          </cell>
          <cell r="AH35">
            <v>143</v>
          </cell>
          <cell r="AI35">
            <v>318.75</v>
          </cell>
          <cell r="AJ35">
            <v>153</v>
          </cell>
          <cell r="AK35">
            <v>220</v>
          </cell>
          <cell r="AL35">
            <v>204.06</v>
          </cell>
          <cell r="AM35">
            <v>204.06</v>
          </cell>
          <cell r="AX35">
            <v>408.12</v>
          </cell>
          <cell r="AY35">
            <v>326.49600000000004</v>
          </cell>
          <cell r="AZ35">
            <v>204.06</v>
          </cell>
          <cell r="BA35">
            <v>183.654</v>
          </cell>
          <cell r="BB35">
            <v>163.24800000000002</v>
          </cell>
          <cell r="BC35">
            <v>81.624000000000009</v>
          </cell>
          <cell r="BD35">
            <v>244.87199999999999</v>
          </cell>
          <cell r="BE35">
            <v>142.84199999999998</v>
          </cell>
          <cell r="BF35">
            <v>285.68399999999997</v>
          </cell>
          <cell r="BG35">
            <v>142.84199999999998</v>
          </cell>
          <cell r="BH35">
            <v>163.24800000000002</v>
          </cell>
          <cell r="BI35">
            <v>163.24800000000002</v>
          </cell>
          <cell r="BJ35">
            <v>163.24800000000002</v>
          </cell>
          <cell r="BK35">
            <v>489.74399999999997</v>
          </cell>
          <cell r="BL35">
            <v>330</v>
          </cell>
          <cell r="BM35">
            <v>408.12</v>
          </cell>
          <cell r="BN35">
            <v>542.79960000000005</v>
          </cell>
          <cell r="BO35">
            <v>81.624000000000009</v>
          </cell>
          <cell r="BP35">
            <v>408.12</v>
          </cell>
          <cell r="BQ35">
            <v>408.12</v>
          </cell>
          <cell r="BR35">
            <v>204.06</v>
          </cell>
          <cell r="BS35">
            <v>204.06</v>
          </cell>
          <cell r="CB35">
            <v>255</v>
          </cell>
          <cell r="CC35">
            <v>204</v>
          </cell>
          <cell r="CD35">
            <v>102</v>
          </cell>
          <cell r="CE35">
            <v>89.25</v>
          </cell>
          <cell r="CF35">
            <v>51</v>
          </cell>
          <cell r="CG35">
            <v>44.625</v>
          </cell>
          <cell r="CH35">
            <v>255</v>
          </cell>
          <cell r="CJ35">
            <v>63.75</v>
          </cell>
          <cell r="CK35">
            <v>31.875</v>
          </cell>
          <cell r="CL35">
            <v>31.875</v>
          </cell>
          <cell r="CM35">
            <v>25.5</v>
          </cell>
          <cell r="CN35">
            <v>51</v>
          </cell>
          <cell r="CO35">
            <v>178.5</v>
          </cell>
          <cell r="CP35">
            <v>306</v>
          </cell>
          <cell r="CQ35">
            <v>191.25</v>
          </cell>
          <cell r="CR35">
            <v>89.25</v>
          </cell>
          <cell r="CS35">
            <v>165.75</v>
          </cell>
          <cell r="CT35">
            <v>153</v>
          </cell>
          <cell r="CU35">
            <v>140.25</v>
          </cell>
          <cell r="CV35">
            <v>140.25</v>
          </cell>
          <cell r="CW35">
            <v>140.25</v>
          </cell>
          <cell r="CX35">
            <v>63.75</v>
          </cell>
          <cell r="CY35">
            <v>63.75</v>
          </cell>
          <cell r="CZ35">
            <v>89.25</v>
          </cell>
          <cell r="DA35">
            <v>63.75</v>
          </cell>
          <cell r="DB35">
            <v>63.75</v>
          </cell>
          <cell r="DC35">
            <v>38.25</v>
          </cell>
          <cell r="DD35">
            <v>38.25</v>
          </cell>
          <cell r="DE35">
            <v>191.25</v>
          </cell>
          <cell r="DF35">
            <v>204</v>
          </cell>
          <cell r="DG35">
            <v>89.25</v>
          </cell>
          <cell r="DH35">
            <v>89.25</v>
          </cell>
          <cell r="DI35">
            <v>204</v>
          </cell>
          <cell r="DJ35">
            <v>127.5</v>
          </cell>
          <cell r="DK35">
            <v>127.5</v>
          </cell>
          <cell r="DL35">
            <v>51</v>
          </cell>
          <cell r="DM35">
            <v>38.25</v>
          </cell>
          <cell r="DN35">
            <v>38.25</v>
          </cell>
          <cell r="DO35">
            <v>51</v>
          </cell>
          <cell r="DP35">
            <v>51</v>
          </cell>
          <cell r="DQ35">
            <v>51</v>
          </cell>
          <cell r="DR35">
            <v>51</v>
          </cell>
          <cell r="DS35">
            <v>38.25</v>
          </cell>
          <cell r="DT35">
            <v>38.25</v>
          </cell>
          <cell r="DU35">
            <v>153</v>
          </cell>
          <cell r="DV35">
            <v>102</v>
          </cell>
          <cell r="DW35">
            <v>38.25</v>
          </cell>
          <cell r="DX35">
            <v>102</v>
          </cell>
          <cell r="DY35">
            <v>89.25</v>
          </cell>
          <cell r="DZ35">
            <v>51</v>
          </cell>
          <cell r="EA35">
            <v>89.25</v>
          </cell>
          <cell r="EB35">
            <v>51</v>
          </cell>
          <cell r="EC35">
            <v>51</v>
          </cell>
          <cell r="ED35">
            <v>51</v>
          </cell>
          <cell r="EE35">
            <v>153</v>
          </cell>
          <cell r="EF35">
            <v>63.75</v>
          </cell>
          <cell r="EG35">
            <v>127.5</v>
          </cell>
          <cell r="EH35">
            <v>76.5</v>
          </cell>
        </row>
        <row r="36">
          <cell r="A36">
            <v>33</v>
          </cell>
          <cell r="D36">
            <v>1</v>
          </cell>
          <cell r="E36">
            <v>1</v>
          </cell>
          <cell r="F36">
            <v>1</v>
          </cell>
          <cell r="G36">
            <v>200</v>
          </cell>
          <cell r="H36">
            <v>360</v>
          </cell>
          <cell r="I36">
            <v>270</v>
          </cell>
          <cell r="J36">
            <v>200</v>
          </cell>
          <cell r="K36">
            <v>180</v>
          </cell>
          <cell r="L36">
            <v>140</v>
          </cell>
          <cell r="M36">
            <v>140</v>
          </cell>
          <cell r="N36">
            <v>130</v>
          </cell>
          <cell r="O36">
            <v>360</v>
          </cell>
          <cell r="P36">
            <v>140</v>
          </cell>
          <cell r="Q36">
            <v>140</v>
          </cell>
          <cell r="R36">
            <v>396.00000000000006</v>
          </cell>
          <cell r="S36">
            <v>540</v>
          </cell>
          <cell r="T36">
            <v>100</v>
          </cell>
          <cell r="U36">
            <v>80</v>
          </cell>
          <cell r="V36">
            <v>80</v>
          </cell>
          <cell r="W36">
            <v>70</v>
          </cell>
          <cell r="X36">
            <v>70</v>
          </cell>
          <cell r="Y36">
            <v>162</v>
          </cell>
          <cell r="Z36">
            <v>270</v>
          </cell>
          <cell r="AA36">
            <v>162</v>
          </cell>
          <cell r="AB36">
            <v>162</v>
          </cell>
          <cell r="AC36">
            <v>396.00000000000006</v>
          </cell>
          <cell r="AD36">
            <v>80</v>
          </cell>
          <cell r="AE36">
            <v>478.8</v>
          </cell>
          <cell r="AF36">
            <v>413.99999999999994</v>
          </cell>
          <cell r="AG36">
            <v>250</v>
          </cell>
          <cell r="AH36">
            <v>130</v>
          </cell>
          <cell r="AI36">
            <v>337.5</v>
          </cell>
          <cell r="AJ36">
            <v>162</v>
          </cell>
          <cell r="AK36">
            <v>200</v>
          </cell>
          <cell r="AL36">
            <v>180</v>
          </cell>
          <cell r="AM36">
            <v>180</v>
          </cell>
          <cell r="AX36">
            <v>360</v>
          </cell>
          <cell r="AY36">
            <v>288</v>
          </cell>
          <cell r="AZ36">
            <v>180</v>
          </cell>
          <cell r="BA36">
            <v>162</v>
          </cell>
          <cell r="BB36">
            <v>144</v>
          </cell>
          <cell r="BC36">
            <v>72</v>
          </cell>
          <cell r="BD36">
            <v>216</v>
          </cell>
          <cell r="BE36">
            <v>125.99999999999999</v>
          </cell>
          <cell r="BF36">
            <v>251.99999999999997</v>
          </cell>
          <cell r="BG36">
            <v>125.99999999999999</v>
          </cell>
          <cell r="BH36">
            <v>144</v>
          </cell>
          <cell r="BI36">
            <v>144</v>
          </cell>
          <cell r="BJ36">
            <v>144</v>
          </cell>
          <cell r="BK36">
            <v>432</v>
          </cell>
          <cell r="BL36">
            <v>300</v>
          </cell>
          <cell r="BM36">
            <v>360</v>
          </cell>
          <cell r="BN36">
            <v>478.8</v>
          </cell>
          <cell r="BO36">
            <v>72</v>
          </cell>
          <cell r="BP36">
            <v>360</v>
          </cell>
          <cell r="BQ36">
            <v>360</v>
          </cell>
          <cell r="BR36">
            <v>180</v>
          </cell>
          <cell r="BS36">
            <v>180</v>
          </cell>
          <cell r="CB36">
            <v>270</v>
          </cell>
          <cell r="CC36">
            <v>216</v>
          </cell>
          <cell r="CD36">
            <v>108</v>
          </cell>
          <cell r="CE36">
            <v>94.5</v>
          </cell>
          <cell r="CF36">
            <v>54</v>
          </cell>
          <cell r="CG36">
            <v>47.25</v>
          </cell>
          <cell r="CH36">
            <v>270</v>
          </cell>
          <cell r="CJ36">
            <v>67.5</v>
          </cell>
          <cell r="CK36">
            <v>33.75</v>
          </cell>
          <cell r="CL36">
            <v>33.75</v>
          </cell>
          <cell r="CM36">
            <v>27</v>
          </cell>
          <cell r="CN36">
            <v>54</v>
          </cell>
          <cell r="CO36">
            <v>189</v>
          </cell>
          <cell r="CP36">
            <v>324</v>
          </cell>
          <cell r="CQ36">
            <v>202.5</v>
          </cell>
          <cell r="CR36">
            <v>94.5</v>
          </cell>
          <cell r="CS36">
            <v>175.5</v>
          </cell>
          <cell r="CT36">
            <v>162</v>
          </cell>
          <cell r="CU36">
            <v>148.5</v>
          </cell>
          <cell r="CV36">
            <v>148.5</v>
          </cell>
          <cell r="CW36">
            <v>148.5</v>
          </cell>
          <cell r="CX36">
            <v>67.5</v>
          </cell>
          <cell r="CY36">
            <v>67.5</v>
          </cell>
          <cell r="CZ36">
            <v>94.5</v>
          </cell>
          <cell r="DA36">
            <v>67.5</v>
          </cell>
          <cell r="DB36">
            <v>67.5</v>
          </cell>
          <cell r="DC36">
            <v>40.5</v>
          </cell>
          <cell r="DD36">
            <v>40.5</v>
          </cell>
          <cell r="DE36">
            <v>202.5</v>
          </cell>
          <cell r="DF36">
            <v>216</v>
          </cell>
          <cell r="DG36">
            <v>94.5</v>
          </cell>
          <cell r="DH36">
            <v>94.5</v>
          </cell>
          <cell r="DI36">
            <v>216</v>
          </cell>
          <cell r="DJ36">
            <v>135</v>
          </cell>
          <cell r="DK36">
            <v>135</v>
          </cell>
          <cell r="DL36">
            <v>54</v>
          </cell>
          <cell r="DM36">
            <v>40.5</v>
          </cell>
          <cell r="DN36">
            <v>40.5</v>
          </cell>
          <cell r="DO36">
            <v>54</v>
          </cell>
          <cell r="DP36">
            <v>54</v>
          </cell>
          <cell r="DQ36">
            <v>54</v>
          </cell>
          <cell r="DR36">
            <v>54</v>
          </cell>
          <cell r="DS36">
            <v>40.5</v>
          </cell>
          <cell r="DT36">
            <v>40.5</v>
          </cell>
          <cell r="DU36">
            <v>162</v>
          </cell>
          <cell r="DV36">
            <v>108</v>
          </cell>
          <cell r="DW36">
            <v>40.5</v>
          </cell>
          <cell r="DX36">
            <v>108</v>
          </cell>
          <cell r="DY36">
            <v>94.5</v>
          </cell>
          <cell r="DZ36">
            <v>54</v>
          </cell>
          <cell r="EA36">
            <v>94.5</v>
          </cell>
          <cell r="EB36">
            <v>54</v>
          </cell>
          <cell r="EC36">
            <v>54</v>
          </cell>
          <cell r="ED36">
            <v>54</v>
          </cell>
          <cell r="EE36">
            <v>162</v>
          </cell>
          <cell r="EF36">
            <v>67.5</v>
          </cell>
          <cell r="EG36">
            <v>135</v>
          </cell>
          <cell r="EH36">
            <v>81</v>
          </cell>
        </row>
        <row r="37">
          <cell r="A37">
            <v>34</v>
          </cell>
          <cell r="B37" t="str">
            <v>Student, Chris</v>
          </cell>
          <cell r="C37">
            <v>3</v>
          </cell>
          <cell r="D37">
            <v>1</v>
          </cell>
          <cell r="E37">
            <v>1</v>
          </cell>
          <cell r="F37">
            <v>1</v>
          </cell>
          <cell r="G37">
            <v>275</v>
          </cell>
          <cell r="H37">
            <v>345</v>
          </cell>
          <cell r="I37">
            <v>255</v>
          </cell>
          <cell r="J37">
            <v>275</v>
          </cell>
          <cell r="K37">
            <v>247.5</v>
          </cell>
          <cell r="L37">
            <v>192.5</v>
          </cell>
          <cell r="M37">
            <v>192.5</v>
          </cell>
          <cell r="N37">
            <v>178.75</v>
          </cell>
          <cell r="O37">
            <v>345</v>
          </cell>
          <cell r="P37">
            <v>192.5</v>
          </cell>
          <cell r="Q37">
            <v>192.5</v>
          </cell>
          <cell r="R37">
            <v>379.50000000000006</v>
          </cell>
          <cell r="S37">
            <v>517.5</v>
          </cell>
          <cell r="T37">
            <v>137.5</v>
          </cell>
          <cell r="U37">
            <v>110</v>
          </cell>
          <cell r="V37">
            <v>110</v>
          </cell>
          <cell r="W37">
            <v>96.25</v>
          </cell>
          <cell r="X37">
            <v>96.25</v>
          </cell>
          <cell r="Y37">
            <v>155.25</v>
          </cell>
          <cell r="Z37">
            <v>258.75</v>
          </cell>
          <cell r="AA37">
            <v>155.25</v>
          </cell>
          <cell r="AB37">
            <v>155.25</v>
          </cell>
          <cell r="AC37">
            <v>379.50000000000006</v>
          </cell>
          <cell r="AD37">
            <v>110</v>
          </cell>
          <cell r="AE37">
            <v>458.85</v>
          </cell>
          <cell r="AF37">
            <v>396.74999999999994</v>
          </cell>
          <cell r="AG37">
            <v>343.75</v>
          </cell>
          <cell r="AH37">
            <v>178.75</v>
          </cell>
          <cell r="AI37">
            <v>318.75</v>
          </cell>
          <cell r="AJ37">
            <v>153</v>
          </cell>
          <cell r="AK37">
            <v>275</v>
          </cell>
          <cell r="AL37">
            <v>172.5</v>
          </cell>
          <cell r="AM37">
            <v>172.5</v>
          </cell>
          <cell r="AX37">
            <v>345</v>
          </cell>
          <cell r="AY37">
            <v>276</v>
          </cell>
          <cell r="AZ37">
            <v>172.5</v>
          </cell>
          <cell r="BA37">
            <v>155.25</v>
          </cell>
          <cell r="BB37">
            <v>138</v>
          </cell>
          <cell r="BC37">
            <v>69</v>
          </cell>
          <cell r="BD37">
            <v>207</v>
          </cell>
          <cell r="BE37">
            <v>120.74999999999999</v>
          </cell>
          <cell r="BF37">
            <v>241.49999999999997</v>
          </cell>
          <cell r="BG37">
            <v>120.74999999999999</v>
          </cell>
          <cell r="BH37">
            <v>138</v>
          </cell>
          <cell r="BI37">
            <v>138</v>
          </cell>
          <cell r="BJ37">
            <v>138</v>
          </cell>
          <cell r="BK37">
            <v>414</v>
          </cell>
          <cell r="BL37">
            <v>412.5</v>
          </cell>
          <cell r="BM37">
            <v>345</v>
          </cell>
          <cell r="BN37">
            <v>458.85</v>
          </cell>
          <cell r="BO37">
            <v>69</v>
          </cell>
          <cell r="BP37">
            <v>345</v>
          </cell>
          <cell r="BQ37">
            <v>345</v>
          </cell>
          <cell r="BR37">
            <v>172.5</v>
          </cell>
          <cell r="BS37">
            <v>172.5</v>
          </cell>
          <cell r="CB37">
            <v>255</v>
          </cell>
          <cell r="CC37">
            <v>204</v>
          </cell>
          <cell r="CD37">
            <v>102</v>
          </cell>
          <cell r="CE37">
            <v>89.25</v>
          </cell>
          <cell r="CF37">
            <v>51</v>
          </cell>
          <cell r="CG37">
            <v>44.625</v>
          </cell>
          <cell r="CH37">
            <v>255</v>
          </cell>
          <cell r="CJ37">
            <v>63.75</v>
          </cell>
          <cell r="CK37">
            <v>31.875</v>
          </cell>
          <cell r="CL37">
            <v>31.875</v>
          </cell>
          <cell r="CM37">
            <v>25.5</v>
          </cell>
          <cell r="CN37">
            <v>51</v>
          </cell>
          <cell r="CO37">
            <v>178.5</v>
          </cell>
          <cell r="CP37">
            <v>306</v>
          </cell>
          <cell r="CQ37">
            <v>191.25</v>
          </cell>
          <cell r="CR37">
            <v>89.25</v>
          </cell>
          <cell r="CS37">
            <v>165.75</v>
          </cell>
          <cell r="CT37">
            <v>153</v>
          </cell>
          <cell r="CU37">
            <v>140.25</v>
          </cell>
          <cell r="CV37">
            <v>140.25</v>
          </cell>
          <cell r="CW37">
            <v>140.25</v>
          </cell>
          <cell r="CX37">
            <v>63.75</v>
          </cell>
          <cell r="CY37">
            <v>63.75</v>
          </cell>
          <cell r="CZ37">
            <v>89.25</v>
          </cell>
          <cell r="DA37">
            <v>63.75</v>
          </cell>
          <cell r="DB37">
            <v>63.75</v>
          </cell>
          <cell r="DC37">
            <v>38.25</v>
          </cell>
          <cell r="DD37">
            <v>38.25</v>
          </cell>
          <cell r="DE37">
            <v>191.25</v>
          </cell>
          <cell r="DF37">
            <v>204</v>
          </cell>
          <cell r="DG37">
            <v>89.25</v>
          </cell>
          <cell r="DH37">
            <v>89.25</v>
          </cell>
          <cell r="DI37">
            <v>204</v>
          </cell>
          <cell r="DJ37">
            <v>127.5</v>
          </cell>
          <cell r="DK37">
            <v>127.5</v>
          </cell>
          <cell r="DL37">
            <v>51</v>
          </cell>
          <cell r="DM37">
            <v>38.25</v>
          </cell>
          <cell r="DN37">
            <v>38.25</v>
          </cell>
          <cell r="DO37">
            <v>51</v>
          </cell>
          <cell r="DP37">
            <v>51</v>
          </cell>
          <cell r="DQ37">
            <v>51</v>
          </cell>
          <cell r="DR37">
            <v>51</v>
          </cell>
          <cell r="DS37">
            <v>38.25</v>
          </cell>
          <cell r="DT37">
            <v>38.25</v>
          </cell>
          <cell r="DU37">
            <v>153</v>
          </cell>
          <cell r="DV37">
            <v>102</v>
          </cell>
          <cell r="DW37">
            <v>38.25</v>
          </cell>
          <cell r="DX37">
            <v>102</v>
          </cell>
          <cell r="DY37">
            <v>89.25</v>
          </cell>
          <cell r="DZ37">
            <v>51</v>
          </cell>
          <cell r="EA37">
            <v>89.25</v>
          </cell>
          <cell r="EB37">
            <v>51</v>
          </cell>
          <cell r="EC37">
            <v>51</v>
          </cell>
          <cell r="ED37">
            <v>51</v>
          </cell>
          <cell r="EE37">
            <v>153</v>
          </cell>
          <cell r="EF37">
            <v>63.75</v>
          </cell>
          <cell r="EG37">
            <v>127.5</v>
          </cell>
          <cell r="EH37">
            <v>76.5</v>
          </cell>
        </row>
        <row r="38">
          <cell r="A38">
            <v>35</v>
          </cell>
          <cell r="B38" t="str">
            <v>Erik Haula</v>
          </cell>
          <cell r="D38">
            <v>1</v>
          </cell>
          <cell r="E38">
            <v>1</v>
          </cell>
          <cell r="F38">
            <v>1</v>
          </cell>
          <cell r="G38">
            <v>275</v>
          </cell>
          <cell r="H38">
            <v>375</v>
          </cell>
          <cell r="I38">
            <v>255</v>
          </cell>
          <cell r="J38">
            <v>275</v>
          </cell>
          <cell r="K38">
            <v>247.5</v>
          </cell>
          <cell r="L38">
            <v>192.5</v>
          </cell>
          <cell r="M38">
            <v>192.5</v>
          </cell>
          <cell r="N38">
            <v>178.75</v>
          </cell>
          <cell r="O38">
            <v>375</v>
          </cell>
          <cell r="P38">
            <v>192.5</v>
          </cell>
          <cell r="Q38">
            <v>192.5</v>
          </cell>
          <cell r="R38">
            <v>412.50000000000006</v>
          </cell>
          <cell r="S38">
            <v>562.5</v>
          </cell>
          <cell r="T38">
            <v>137.5</v>
          </cell>
          <cell r="U38">
            <v>110</v>
          </cell>
          <cell r="V38">
            <v>110</v>
          </cell>
          <cell r="W38">
            <v>96.25</v>
          </cell>
          <cell r="X38">
            <v>96.25</v>
          </cell>
          <cell r="Y38">
            <v>168.75</v>
          </cell>
          <cell r="Z38">
            <v>281.25</v>
          </cell>
          <cell r="AA38">
            <v>168.75</v>
          </cell>
          <cell r="AB38">
            <v>168.75</v>
          </cell>
          <cell r="AC38">
            <v>412.50000000000006</v>
          </cell>
          <cell r="AD38">
            <v>110</v>
          </cell>
          <cell r="AE38">
            <v>498.75</v>
          </cell>
          <cell r="AF38">
            <v>431.24999999999994</v>
          </cell>
          <cell r="AG38">
            <v>343.75</v>
          </cell>
          <cell r="AH38">
            <v>178.75</v>
          </cell>
          <cell r="AI38">
            <v>318.75</v>
          </cell>
          <cell r="AJ38">
            <v>153</v>
          </cell>
          <cell r="AK38">
            <v>275</v>
          </cell>
          <cell r="AL38">
            <v>187.5</v>
          </cell>
          <cell r="AM38">
            <v>187.5</v>
          </cell>
          <cell r="AX38">
            <v>375</v>
          </cell>
          <cell r="AY38">
            <v>300</v>
          </cell>
          <cell r="AZ38">
            <v>187.5</v>
          </cell>
          <cell r="BA38">
            <v>168.75</v>
          </cell>
          <cell r="BB38">
            <v>150</v>
          </cell>
          <cell r="BC38">
            <v>75</v>
          </cell>
          <cell r="BD38">
            <v>225</v>
          </cell>
          <cell r="BE38">
            <v>131.25</v>
          </cell>
          <cell r="BF38">
            <v>262.5</v>
          </cell>
          <cell r="BG38">
            <v>131.25</v>
          </cell>
          <cell r="BH38">
            <v>150</v>
          </cell>
          <cell r="BI38">
            <v>150</v>
          </cell>
          <cell r="BJ38">
            <v>150</v>
          </cell>
          <cell r="BK38">
            <v>450</v>
          </cell>
          <cell r="BL38">
            <v>412.5</v>
          </cell>
          <cell r="BM38">
            <v>375</v>
          </cell>
          <cell r="BN38">
            <v>498.75</v>
          </cell>
          <cell r="BO38">
            <v>75</v>
          </cell>
          <cell r="BP38">
            <v>375</v>
          </cell>
          <cell r="BQ38">
            <v>375</v>
          </cell>
          <cell r="BR38">
            <v>187.5</v>
          </cell>
          <cell r="BS38">
            <v>187.5</v>
          </cell>
          <cell r="CB38">
            <v>255</v>
          </cell>
          <cell r="CC38">
            <v>204</v>
          </cell>
          <cell r="CD38">
            <v>102</v>
          </cell>
          <cell r="CE38">
            <v>89.25</v>
          </cell>
          <cell r="CF38">
            <v>51</v>
          </cell>
          <cell r="CG38">
            <v>44.625</v>
          </cell>
          <cell r="CH38">
            <v>255</v>
          </cell>
          <cell r="CJ38">
            <v>63.75</v>
          </cell>
          <cell r="CK38">
            <v>31.875</v>
          </cell>
          <cell r="CL38">
            <v>31.875</v>
          </cell>
          <cell r="CM38">
            <v>25.5</v>
          </cell>
          <cell r="CN38">
            <v>51</v>
          </cell>
          <cell r="CO38">
            <v>178.5</v>
          </cell>
          <cell r="CP38">
            <v>306</v>
          </cell>
          <cell r="CQ38">
            <v>191.25</v>
          </cell>
          <cell r="CR38">
            <v>89.25</v>
          </cell>
          <cell r="CS38">
            <v>165.75</v>
          </cell>
          <cell r="CT38">
            <v>153</v>
          </cell>
          <cell r="CU38">
            <v>140.25</v>
          </cell>
          <cell r="CV38">
            <v>140.25</v>
          </cell>
          <cell r="CW38">
            <v>140.25</v>
          </cell>
          <cell r="CX38">
            <v>63.75</v>
          </cell>
          <cell r="CY38">
            <v>63.75</v>
          </cell>
          <cell r="CZ38">
            <v>89.25</v>
          </cell>
          <cell r="DA38">
            <v>63.75</v>
          </cell>
          <cell r="DB38">
            <v>63.75</v>
          </cell>
          <cell r="DC38">
            <v>38.25</v>
          </cell>
          <cell r="DD38">
            <v>38.25</v>
          </cell>
          <cell r="DE38">
            <v>191.25</v>
          </cell>
          <cell r="DF38">
            <v>204</v>
          </cell>
          <cell r="DG38">
            <v>89.25</v>
          </cell>
          <cell r="DH38">
            <v>89.25</v>
          </cell>
          <cell r="DI38">
            <v>204</v>
          </cell>
          <cell r="DJ38">
            <v>127.5</v>
          </cell>
          <cell r="DK38">
            <v>127.5</v>
          </cell>
          <cell r="DL38">
            <v>51</v>
          </cell>
          <cell r="DM38">
            <v>38.25</v>
          </cell>
          <cell r="DN38">
            <v>38.25</v>
          </cell>
          <cell r="DO38">
            <v>51</v>
          </cell>
          <cell r="DP38">
            <v>51</v>
          </cell>
          <cell r="DQ38">
            <v>51</v>
          </cell>
          <cell r="DR38">
            <v>51</v>
          </cell>
          <cell r="DS38">
            <v>38.25</v>
          </cell>
          <cell r="DT38">
            <v>38.25</v>
          </cell>
          <cell r="DU38">
            <v>153</v>
          </cell>
          <cell r="DV38">
            <v>102</v>
          </cell>
          <cell r="DW38">
            <v>38.25</v>
          </cell>
          <cell r="DX38">
            <v>102</v>
          </cell>
          <cell r="DY38">
            <v>89.25</v>
          </cell>
          <cell r="DZ38">
            <v>51</v>
          </cell>
          <cell r="EA38">
            <v>89.25</v>
          </cell>
          <cell r="EB38">
            <v>51</v>
          </cell>
          <cell r="EC38">
            <v>51</v>
          </cell>
          <cell r="ED38">
            <v>51</v>
          </cell>
          <cell r="EE38">
            <v>153</v>
          </cell>
          <cell r="EF38">
            <v>63.75</v>
          </cell>
          <cell r="EG38">
            <v>127.5</v>
          </cell>
          <cell r="EH38">
            <v>76.5</v>
          </cell>
        </row>
        <row r="39">
          <cell r="A39">
            <v>36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</row>
        <row r="40">
          <cell r="A40">
            <v>37</v>
          </cell>
          <cell r="B40" t="str">
            <v>Mario</v>
          </cell>
          <cell r="D40">
            <v>1</v>
          </cell>
          <cell r="E40">
            <v>1</v>
          </cell>
          <cell r="F40">
            <v>1</v>
          </cell>
          <cell r="G40">
            <v>185</v>
          </cell>
          <cell r="H40">
            <v>315</v>
          </cell>
          <cell r="I40">
            <v>200</v>
          </cell>
          <cell r="J40">
            <v>185</v>
          </cell>
          <cell r="K40">
            <v>166.5</v>
          </cell>
          <cell r="L40">
            <v>129.5</v>
          </cell>
          <cell r="M40">
            <v>129.5</v>
          </cell>
          <cell r="N40">
            <v>120.25</v>
          </cell>
          <cell r="O40">
            <v>315</v>
          </cell>
          <cell r="P40">
            <v>129.5</v>
          </cell>
          <cell r="Q40">
            <v>129.5</v>
          </cell>
          <cell r="R40">
            <v>346.5</v>
          </cell>
          <cell r="S40">
            <v>472.5</v>
          </cell>
          <cell r="T40">
            <v>92.5</v>
          </cell>
          <cell r="U40">
            <v>74</v>
          </cell>
          <cell r="V40">
            <v>74</v>
          </cell>
          <cell r="W40">
            <v>64.75</v>
          </cell>
          <cell r="X40">
            <v>64.75</v>
          </cell>
          <cell r="Y40">
            <v>141.75</v>
          </cell>
          <cell r="Z40">
            <v>236.25</v>
          </cell>
          <cell r="AA40">
            <v>141.75</v>
          </cell>
          <cell r="AB40">
            <v>141.75</v>
          </cell>
          <cell r="AC40">
            <v>346.5</v>
          </cell>
          <cell r="AD40">
            <v>74</v>
          </cell>
          <cell r="AE40">
            <v>418.95000000000005</v>
          </cell>
          <cell r="AF40">
            <v>362.25</v>
          </cell>
          <cell r="AG40">
            <v>231.25</v>
          </cell>
          <cell r="AH40">
            <v>120.25</v>
          </cell>
          <cell r="AI40">
            <v>250</v>
          </cell>
          <cell r="AJ40">
            <v>120</v>
          </cell>
          <cell r="AK40">
            <v>185</v>
          </cell>
          <cell r="AL40">
            <v>157.5</v>
          </cell>
          <cell r="AM40">
            <v>157.5</v>
          </cell>
          <cell r="AX40">
            <v>315</v>
          </cell>
          <cell r="AY40">
            <v>252</v>
          </cell>
          <cell r="AZ40">
            <v>157.5</v>
          </cell>
          <cell r="BA40">
            <v>141.75</v>
          </cell>
          <cell r="BB40">
            <v>126</v>
          </cell>
          <cell r="BC40">
            <v>63</v>
          </cell>
          <cell r="BD40">
            <v>189</v>
          </cell>
          <cell r="BE40">
            <v>110.25</v>
          </cell>
          <cell r="BF40">
            <v>220.5</v>
          </cell>
          <cell r="BG40">
            <v>110.25</v>
          </cell>
          <cell r="BH40">
            <v>126</v>
          </cell>
          <cell r="BI40">
            <v>126</v>
          </cell>
          <cell r="BJ40">
            <v>126</v>
          </cell>
          <cell r="BK40">
            <v>378</v>
          </cell>
          <cell r="BL40">
            <v>277.5</v>
          </cell>
          <cell r="BM40">
            <v>315</v>
          </cell>
          <cell r="BN40">
            <v>418.95000000000005</v>
          </cell>
          <cell r="BO40">
            <v>63</v>
          </cell>
          <cell r="BP40">
            <v>315</v>
          </cell>
          <cell r="BQ40">
            <v>315</v>
          </cell>
          <cell r="BR40">
            <v>157.5</v>
          </cell>
          <cell r="BS40">
            <v>157.5</v>
          </cell>
          <cell r="CB40">
            <v>200</v>
          </cell>
          <cell r="CC40">
            <v>160</v>
          </cell>
          <cell r="CD40">
            <v>80</v>
          </cell>
          <cell r="CE40">
            <v>70</v>
          </cell>
          <cell r="CF40">
            <v>40</v>
          </cell>
          <cell r="CG40">
            <v>35</v>
          </cell>
          <cell r="CH40">
            <v>200</v>
          </cell>
          <cell r="CJ40">
            <v>50</v>
          </cell>
          <cell r="CK40">
            <v>25</v>
          </cell>
          <cell r="CL40">
            <v>25</v>
          </cell>
          <cell r="CM40">
            <v>20</v>
          </cell>
          <cell r="CN40">
            <v>40</v>
          </cell>
          <cell r="CO40">
            <v>140</v>
          </cell>
          <cell r="CP40">
            <v>240</v>
          </cell>
          <cell r="CQ40">
            <v>150</v>
          </cell>
          <cell r="CR40">
            <v>70</v>
          </cell>
          <cell r="CS40">
            <v>130</v>
          </cell>
          <cell r="CT40">
            <v>120</v>
          </cell>
          <cell r="CU40">
            <v>110.00000000000001</v>
          </cell>
          <cell r="CV40">
            <v>110.00000000000001</v>
          </cell>
          <cell r="CW40">
            <v>110.00000000000001</v>
          </cell>
          <cell r="CX40">
            <v>50</v>
          </cell>
          <cell r="CY40">
            <v>50</v>
          </cell>
          <cell r="CZ40">
            <v>70</v>
          </cell>
          <cell r="DA40">
            <v>50</v>
          </cell>
          <cell r="DB40">
            <v>50</v>
          </cell>
          <cell r="DC40">
            <v>30</v>
          </cell>
          <cell r="DD40">
            <v>30</v>
          </cell>
          <cell r="DE40">
            <v>150</v>
          </cell>
          <cell r="DF40">
            <v>160</v>
          </cell>
          <cell r="DG40">
            <v>70</v>
          </cell>
          <cell r="DH40">
            <v>70</v>
          </cell>
          <cell r="DI40">
            <v>160</v>
          </cell>
          <cell r="DJ40">
            <v>100</v>
          </cell>
          <cell r="DK40">
            <v>100</v>
          </cell>
          <cell r="DL40">
            <v>40</v>
          </cell>
          <cell r="DM40">
            <v>30</v>
          </cell>
          <cell r="DN40">
            <v>30</v>
          </cell>
          <cell r="DO40">
            <v>40</v>
          </cell>
          <cell r="DP40">
            <v>40</v>
          </cell>
          <cell r="DQ40">
            <v>40</v>
          </cell>
          <cell r="DR40">
            <v>40</v>
          </cell>
          <cell r="DS40">
            <v>30</v>
          </cell>
          <cell r="DT40">
            <v>30</v>
          </cell>
          <cell r="DU40">
            <v>120</v>
          </cell>
          <cell r="DV40">
            <v>80</v>
          </cell>
          <cell r="DW40">
            <v>30</v>
          </cell>
          <cell r="DX40">
            <v>80</v>
          </cell>
          <cell r="DY40">
            <v>70</v>
          </cell>
          <cell r="DZ40">
            <v>40</v>
          </cell>
          <cell r="EA40">
            <v>70</v>
          </cell>
          <cell r="EB40">
            <v>40</v>
          </cell>
          <cell r="EC40">
            <v>40</v>
          </cell>
          <cell r="ED40">
            <v>40</v>
          </cell>
          <cell r="EE40">
            <v>120</v>
          </cell>
          <cell r="EF40">
            <v>50</v>
          </cell>
          <cell r="EG40">
            <v>100</v>
          </cell>
          <cell r="EH40">
            <v>60</v>
          </cell>
        </row>
        <row r="41">
          <cell r="A41">
            <v>38</v>
          </cell>
          <cell r="B41" t="str">
            <v>Cal</v>
          </cell>
          <cell r="C41" t="str">
            <v xml:space="preserve"> </v>
          </cell>
          <cell r="D41">
            <v>1</v>
          </cell>
          <cell r="E41">
            <v>1</v>
          </cell>
          <cell r="F41">
            <v>1</v>
          </cell>
          <cell r="G41">
            <v>400</v>
          </cell>
          <cell r="H41">
            <v>585</v>
          </cell>
          <cell r="I41">
            <v>435</v>
          </cell>
          <cell r="J41">
            <v>400</v>
          </cell>
          <cell r="K41">
            <v>360</v>
          </cell>
          <cell r="L41">
            <v>280</v>
          </cell>
          <cell r="M41">
            <v>280</v>
          </cell>
          <cell r="N41">
            <v>260</v>
          </cell>
          <cell r="O41">
            <v>585</v>
          </cell>
          <cell r="P41">
            <v>280</v>
          </cell>
          <cell r="Q41">
            <v>280</v>
          </cell>
          <cell r="R41">
            <v>643.5</v>
          </cell>
          <cell r="S41">
            <v>877.5</v>
          </cell>
          <cell r="T41">
            <v>200</v>
          </cell>
          <cell r="U41">
            <v>160</v>
          </cell>
          <cell r="V41">
            <v>160</v>
          </cell>
          <cell r="W41">
            <v>140</v>
          </cell>
          <cell r="X41">
            <v>140</v>
          </cell>
          <cell r="Y41">
            <v>263.25</v>
          </cell>
          <cell r="Z41">
            <v>438.75</v>
          </cell>
          <cell r="AA41">
            <v>263.25</v>
          </cell>
          <cell r="AB41">
            <v>263.25</v>
          </cell>
          <cell r="AC41">
            <v>643.5</v>
          </cell>
          <cell r="AD41">
            <v>160</v>
          </cell>
          <cell r="AE41">
            <v>778.05000000000007</v>
          </cell>
          <cell r="AF41">
            <v>672.75</v>
          </cell>
          <cell r="AG41">
            <v>500</v>
          </cell>
          <cell r="AH41">
            <v>260</v>
          </cell>
          <cell r="AI41">
            <v>543.75</v>
          </cell>
          <cell r="AJ41">
            <v>261</v>
          </cell>
          <cell r="AK41">
            <v>400</v>
          </cell>
          <cell r="AL41">
            <v>292.5</v>
          </cell>
          <cell r="AM41">
            <v>292.5</v>
          </cell>
          <cell r="AX41">
            <v>585</v>
          </cell>
          <cell r="AY41">
            <v>468</v>
          </cell>
          <cell r="AZ41">
            <v>292.5</v>
          </cell>
          <cell r="BA41">
            <v>263.25</v>
          </cell>
          <cell r="BB41">
            <v>234</v>
          </cell>
          <cell r="BC41">
            <v>117</v>
          </cell>
          <cell r="BD41">
            <v>351</v>
          </cell>
          <cell r="BE41">
            <v>204.75</v>
          </cell>
          <cell r="BF41">
            <v>409.5</v>
          </cell>
          <cell r="BG41">
            <v>204.75</v>
          </cell>
          <cell r="BH41">
            <v>234</v>
          </cell>
          <cell r="BI41">
            <v>234</v>
          </cell>
          <cell r="BJ41">
            <v>234</v>
          </cell>
          <cell r="BK41">
            <v>702</v>
          </cell>
          <cell r="BL41">
            <v>600</v>
          </cell>
          <cell r="BM41">
            <v>585</v>
          </cell>
          <cell r="BN41">
            <v>778.05000000000007</v>
          </cell>
          <cell r="BO41">
            <v>117</v>
          </cell>
          <cell r="BP41">
            <v>585</v>
          </cell>
          <cell r="BQ41">
            <v>585</v>
          </cell>
          <cell r="BR41">
            <v>292.5</v>
          </cell>
          <cell r="BS41">
            <v>292.5</v>
          </cell>
          <cell r="CB41">
            <v>435</v>
          </cell>
          <cell r="CC41">
            <v>348</v>
          </cell>
          <cell r="CD41">
            <v>174</v>
          </cell>
          <cell r="CE41">
            <v>152.25</v>
          </cell>
          <cell r="CF41">
            <v>87</v>
          </cell>
          <cell r="CG41">
            <v>76.125</v>
          </cell>
          <cell r="CH41">
            <v>435</v>
          </cell>
          <cell r="CJ41">
            <v>108.75</v>
          </cell>
          <cell r="CK41">
            <v>54.375</v>
          </cell>
          <cell r="CL41">
            <v>54.375</v>
          </cell>
          <cell r="CM41">
            <v>43.5</v>
          </cell>
          <cell r="CN41">
            <v>87</v>
          </cell>
          <cell r="CO41">
            <v>304.5</v>
          </cell>
          <cell r="CP41">
            <v>522</v>
          </cell>
          <cell r="CQ41">
            <v>326.25</v>
          </cell>
          <cell r="CR41">
            <v>152.25</v>
          </cell>
          <cell r="CS41">
            <v>282.75</v>
          </cell>
          <cell r="CT41">
            <v>261</v>
          </cell>
          <cell r="CU41">
            <v>239.25000000000003</v>
          </cell>
          <cell r="CV41">
            <v>239.25000000000003</v>
          </cell>
          <cell r="CW41">
            <v>239.25000000000003</v>
          </cell>
          <cell r="CX41">
            <v>108.75</v>
          </cell>
          <cell r="CY41">
            <v>108.75</v>
          </cell>
          <cell r="CZ41">
            <v>152.25</v>
          </cell>
          <cell r="DA41">
            <v>108.75</v>
          </cell>
          <cell r="DB41">
            <v>108.75</v>
          </cell>
          <cell r="DC41">
            <v>65.25</v>
          </cell>
          <cell r="DD41">
            <v>65.25</v>
          </cell>
          <cell r="DE41">
            <v>326.25</v>
          </cell>
          <cell r="DF41">
            <v>348</v>
          </cell>
          <cell r="DG41">
            <v>152.25</v>
          </cell>
          <cell r="DH41">
            <v>152.25</v>
          </cell>
          <cell r="DI41">
            <v>348</v>
          </cell>
          <cell r="DJ41">
            <v>217.5</v>
          </cell>
          <cell r="DK41">
            <v>217.5</v>
          </cell>
          <cell r="DL41">
            <v>87</v>
          </cell>
          <cell r="DM41">
            <v>65.25</v>
          </cell>
          <cell r="DN41">
            <v>65.25</v>
          </cell>
          <cell r="DO41">
            <v>87</v>
          </cell>
          <cell r="DP41">
            <v>87</v>
          </cell>
          <cell r="DQ41">
            <v>87</v>
          </cell>
          <cell r="DR41">
            <v>87</v>
          </cell>
          <cell r="DS41">
            <v>65.25</v>
          </cell>
          <cell r="DT41">
            <v>65.25</v>
          </cell>
          <cell r="DU41">
            <v>261</v>
          </cell>
          <cell r="DV41">
            <v>174</v>
          </cell>
          <cell r="DW41">
            <v>65.25</v>
          </cell>
          <cell r="DX41">
            <v>174</v>
          </cell>
          <cell r="DY41">
            <v>152.25</v>
          </cell>
          <cell r="DZ41">
            <v>87</v>
          </cell>
          <cell r="EA41">
            <v>152.25</v>
          </cell>
          <cell r="EB41">
            <v>87</v>
          </cell>
          <cell r="EC41">
            <v>87</v>
          </cell>
          <cell r="ED41">
            <v>87</v>
          </cell>
          <cell r="EE41">
            <v>261</v>
          </cell>
          <cell r="EF41">
            <v>108.75</v>
          </cell>
          <cell r="EG41">
            <v>217.5</v>
          </cell>
          <cell r="EH41">
            <v>130.5</v>
          </cell>
          <cell r="EK41" t="str">
            <v>Cal</v>
          </cell>
        </row>
        <row r="42">
          <cell r="A42">
            <v>39</v>
          </cell>
          <cell r="B42" t="str">
            <v>Karl Erickson</v>
          </cell>
          <cell r="C42">
            <v>2008</v>
          </cell>
          <cell r="D42">
            <v>1</v>
          </cell>
          <cell r="E42">
            <v>1</v>
          </cell>
          <cell r="F42">
            <v>1</v>
          </cell>
          <cell r="G42">
            <v>350</v>
          </cell>
          <cell r="H42">
            <v>485</v>
          </cell>
          <cell r="I42">
            <v>385</v>
          </cell>
          <cell r="J42">
            <v>350</v>
          </cell>
          <cell r="K42">
            <v>315</v>
          </cell>
          <cell r="L42">
            <v>244.99999999999997</v>
          </cell>
          <cell r="M42">
            <v>244.99999999999997</v>
          </cell>
          <cell r="N42">
            <v>227.5</v>
          </cell>
          <cell r="O42">
            <v>485</v>
          </cell>
          <cell r="P42">
            <v>244.99999999999997</v>
          </cell>
          <cell r="Q42">
            <v>244.99999999999997</v>
          </cell>
          <cell r="R42">
            <v>533.5</v>
          </cell>
          <cell r="S42">
            <v>727.5</v>
          </cell>
          <cell r="T42">
            <v>175</v>
          </cell>
          <cell r="U42">
            <v>140</v>
          </cell>
          <cell r="V42">
            <v>140</v>
          </cell>
          <cell r="W42">
            <v>122.49999999999999</v>
          </cell>
          <cell r="X42">
            <v>122.49999999999999</v>
          </cell>
          <cell r="Y42">
            <v>218.25</v>
          </cell>
          <cell r="Z42">
            <v>363.75</v>
          </cell>
          <cell r="AA42">
            <v>218.25</v>
          </cell>
          <cell r="AB42">
            <v>218.25</v>
          </cell>
          <cell r="AC42">
            <v>533.5</v>
          </cell>
          <cell r="AD42">
            <v>140</v>
          </cell>
          <cell r="AE42">
            <v>645.05000000000007</v>
          </cell>
          <cell r="AF42">
            <v>557.75</v>
          </cell>
          <cell r="AG42">
            <v>437.5</v>
          </cell>
          <cell r="AH42">
            <v>227.5</v>
          </cell>
          <cell r="AI42">
            <v>481.25</v>
          </cell>
          <cell r="AJ42">
            <v>231</v>
          </cell>
          <cell r="AK42">
            <v>350</v>
          </cell>
          <cell r="AL42">
            <v>242.5</v>
          </cell>
          <cell r="AM42">
            <v>242.5</v>
          </cell>
          <cell r="AX42">
            <v>485</v>
          </cell>
          <cell r="AY42">
            <v>388</v>
          </cell>
          <cell r="AZ42">
            <v>242.5</v>
          </cell>
          <cell r="BA42">
            <v>218.25</v>
          </cell>
          <cell r="BB42">
            <v>194</v>
          </cell>
          <cell r="BC42">
            <v>97</v>
          </cell>
          <cell r="BD42">
            <v>291</v>
          </cell>
          <cell r="BE42">
            <v>169.75</v>
          </cell>
          <cell r="BF42">
            <v>339.5</v>
          </cell>
          <cell r="BG42">
            <v>169.75</v>
          </cell>
          <cell r="BH42">
            <v>194</v>
          </cell>
          <cell r="BI42">
            <v>194</v>
          </cell>
          <cell r="BJ42">
            <v>194</v>
          </cell>
          <cell r="BK42">
            <v>582</v>
          </cell>
          <cell r="BL42">
            <v>525</v>
          </cell>
          <cell r="BM42">
            <v>485</v>
          </cell>
          <cell r="BN42">
            <v>645.05000000000007</v>
          </cell>
          <cell r="BO42">
            <v>97</v>
          </cell>
          <cell r="BP42">
            <v>485</v>
          </cell>
          <cell r="BQ42">
            <v>485</v>
          </cell>
          <cell r="BR42">
            <v>242.5</v>
          </cell>
          <cell r="BS42">
            <v>242.5</v>
          </cell>
          <cell r="CB42">
            <v>385</v>
          </cell>
          <cell r="CC42">
            <v>308</v>
          </cell>
          <cell r="CD42">
            <v>154</v>
          </cell>
          <cell r="CE42">
            <v>134.75</v>
          </cell>
          <cell r="CF42">
            <v>77</v>
          </cell>
          <cell r="CG42">
            <v>67.375</v>
          </cell>
          <cell r="CH42">
            <v>385</v>
          </cell>
          <cell r="CJ42">
            <v>96.25</v>
          </cell>
          <cell r="CK42">
            <v>48.125</v>
          </cell>
          <cell r="CL42">
            <v>48.125</v>
          </cell>
          <cell r="CM42">
            <v>38.5</v>
          </cell>
          <cell r="CN42">
            <v>77</v>
          </cell>
          <cell r="CO42">
            <v>269.5</v>
          </cell>
          <cell r="CP42">
            <v>462</v>
          </cell>
          <cell r="CQ42">
            <v>288.75</v>
          </cell>
          <cell r="CR42">
            <v>134.75</v>
          </cell>
          <cell r="CS42">
            <v>250.25</v>
          </cell>
          <cell r="CT42">
            <v>231</v>
          </cell>
          <cell r="CU42">
            <v>211.75000000000003</v>
          </cell>
          <cell r="CV42">
            <v>211.75000000000003</v>
          </cell>
          <cell r="CW42">
            <v>211.75000000000003</v>
          </cell>
          <cell r="CX42">
            <v>96.25</v>
          </cell>
          <cell r="CY42">
            <v>96.25</v>
          </cell>
          <cell r="CZ42">
            <v>134.75</v>
          </cell>
          <cell r="DA42">
            <v>96.25</v>
          </cell>
          <cell r="DB42">
            <v>96.25</v>
          </cell>
          <cell r="DC42">
            <v>57.75</v>
          </cell>
          <cell r="DD42">
            <v>57.75</v>
          </cell>
          <cell r="DE42">
            <v>288.75</v>
          </cell>
          <cell r="DF42">
            <v>308</v>
          </cell>
          <cell r="DG42">
            <v>134.75</v>
          </cell>
          <cell r="DH42">
            <v>134.75</v>
          </cell>
          <cell r="DI42">
            <v>308</v>
          </cell>
          <cell r="DJ42">
            <v>192.5</v>
          </cell>
          <cell r="DK42">
            <v>192.5</v>
          </cell>
          <cell r="DL42">
            <v>77</v>
          </cell>
          <cell r="DM42">
            <v>57.75</v>
          </cell>
          <cell r="DN42">
            <v>57.75</v>
          </cell>
          <cell r="DO42">
            <v>77</v>
          </cell>
          <cell r="DP42">
            <v>77</v>
          </cell>
          <cell r="DQ42">
            <v>77</v>
          </cell>
          <cell r="DR42">
            <v>77</v>
          </cell>
          <cell r="DS42">
            <v>57.75</v>
          </cell>
          <cell r="DT42">
            <v>57.75</v>
          </cell>
          <cell r="DU42">
            <v>231</v>
          </cell>
          <cell r="DV42">
            <v>154</v>
          </cell>
          <cell r="DW42">
            <v>57.75</v>
          </cell>
          <cell r="DX42">
            <v>154</v>
          </cell>
          <cell r="DY42">
            <v>134.75</v>
          </cell>
          <cell r="DZ42">
            <v>77</v>
          </cell>
          <cell r="EA42">
            <v>134.75</v>
          </cell>
          <cell r="EB42">
            <v>77</v>
          </cell>
          <cell r="EC42">
            <v>77</v>
          </cell>
          <cell r="ED42">
            <v>77</v>
          </cell>
          <cell r="EE42">
            <v>231</v>
          </cell>
          <cell r="EF42">
            <v>96.25</v>
          </cell>
          <cell r="EG42">
            <v>192.5</v>
          </cell>
          <cell r="EH42">
            <v>115.5</v>
          </cell>
          <cell r="EK42" t="str">
            <v>Karl Erickson</v>
          </cell>
        </row>
        <row r="43">
          <cell r="A43">
            <v>40</v>
          </cell>
          <cell r="B43" t="str">
            <v>R M</v>
          </cell>
          <cell r="D43">
            <v>1</v>
          </cell>
          <cell r="E43">
            <v>1</v>
          </cell>
          <cell r="F43">
            <v>1</v>
          </cell>
          <cell r="G43">
            <v>300</v>
          </cell>
          <cell r="H43">
            <v>465</v>
          </cell>
          <cell r="I43">
            <v>300</v>
          </cell>
          <cell r="J43">
            <v>300</v>
          </cell>
          <cell r="K43">
            <v>270</v>
          </cell>
          <cell r="L43">
            <v>210</v>
          </cell>
          <cell r="M43">
            <v>210</v>
          </cell>
          <cell r="N43">
            <v>195</v>
          </cell>
          <cell r="O43">
            <v>465</v>
          </cell>
          <cell r="P43">
            <v>210</v>
          </cell>
          <cell r="Q43">
            <v>210</v>
          </cell>
          <cell r="R43">
            <v>511.50000000000006</v>
          </cell>
          <cell r="S43">
            <v>697.5</v>
          </cell>
          <cell r="T43">
            <v>150</v>
          </cell>
          <cell r="U43">
            <v>120</v>
          </cell>
          <cell r="V43">
            <v>120</v>
          </cell>
          <cell r="W43">
            <v>105</v>
          </cell>
          <cell r="X43">
            <v>105</v>
          </cell>
          <cell r="Y43">
            <v>209.25</v>
          </cell>
          <cell r="Z43">
            <v>348.75</v>
          </cell>
          <cell r="AA43">
            <v>209.25</v>
          </cell>
          <cell r="AB43">
            <v>209.25</v>
          </cell>
          <cell r="AC43">
            <v>511.50000000000006</v>
          </cell>
          <cell r="AD43">
            <v>120</v>
          </cell>
          <cell r="AE43">
            <v>618.45000000000005</v>
          </cell>
          <cell r="AF43">
            <v>534.75</v>
          </cell>
          <cell r="AG43">
            <v>375</v>
          </cell>
          <cell r="AH43">
            <v>195</v>
          </cell>
          <cell r="AI43">
            <v>375</v>
          </cell>
          <cell r="AJ43">
            <v>180</v>
          </cell>
          <cell r="AK43">
            <v>300</v>
          </cell>
          <cell r="AL43">
            <v>232.5</v>
          </cell>
          <cell r="AM43">
            <v>232.5</v>
          </cell>
          <cell r="AX43">
            <v>465</v>
          </cell>
          <cell r="AY43">
            <v>372</v>
          </cell>
          <cell r="AZ43">
            <v>232.5</v>
          </cell>
          <cell r="BA43">
            <v>209.25</v>
          </cell>
          <cell r="BB43">
            <v>186</v>
          </cell>
          <cell r="BC43">
            <v>93</v>
          </cell>
          <cell r="BD43">
            <v>279</v>
          </cell>
          <cell r="BE43">
            <v>162.75</v>
          </cell>
          <cell r="BF43">
            <v>325.5</v>
          </cell>
          <cell r="BG43">
            <v>162.75</v>
          </cell>
          <cell r="BH43">
            <v>186</v>
          </cell>
          <cell r="BI43">
            <v>186</v>
          </cell>
          <cell r="BJ43">
            <v>186</v>
          </cell>
          <cell r="BK43">
            <v>558</v>
          </cell>
          <cell r="BL43">
            <v>450</v>
          </cell>
          <cell r="BM43">
            <v>465</v>
          </cell>
          <cell r="BN43">
            <v>618.45000000000005</v>
          </cell>
          <cell r="BO43">
            <v>93</v>
          </cell>
          <cell r="BP43">
            <v>465</v>
          </cell>
          <cell r="BQ43">
            <v>465</v>
          </cell>
          <cell r="BR43">
            <v>232.5</v>
          </cell>
          <cell r="BS43">
            <v>232.5</v>
          </cell>
          <cell r="CB43">
            <v>300</v>
          </cell>
          <cell r="CC43">
            <v>240</v>
          </cell>
          <cell r="CD43">
            <v>120</v>
          </cell>
          <cell r="CE43">
            <v>105</v>
          </cell>
          <cell r="CF43">
            <v>60</v>
          </cell>
          <cell r="CG43">
            <v>52.5</v>
          </cell>
          <cell r="CH43">
            <v>300</v>
          </cell>
          <cell r="CJ43">
            <v>75</v>
          </cell>
          <cell r="CK43">
            <v>37.5</v>
          </cell>
          <cell r="CL43">
            <v>37.5</v>
          </cell>
          <cell r="CM43">
            <v>30</v>
          </cell>
          <cell r="CN43">
            <v>60</v>
          </cell>
          <cell r="CO43">
            <v>210</v>
          </cell>
          <cell r="CP43">
            <v>360</v>
          </cell>
          <cell r="CQ43">
            <v>225</v>
          </cell>
          <cell r="CR43">
            <v>105</v>
          </cell>
          <cell r="CS43">
            <v>195</v>
          </cell>
          <cell r="CT43">
            <v>180</v>
          </cell>
          <cell r="CU43">
            <v>165</v>
          </cell>
          <cell r="CV43">
            <v>165</v>
          </cell>
          <cell r="CW43">
            <v>165</v>
          </cell>
          <cell r="CX43">
            <v>75</v>
          </cell>
          <cell r="CY43">
            <v>75</v>
          </cell>
          <cell r="CZ43">
            <v>105</v>
          </cell>
          <cell r="DA43">
            <v>75</v>
          </cell>
          <cell r="DB43">
            <v>75</v>
          </cell>
          <cell r="DC43">
            <v>45</v>
          </cell>
          <cell r="DD43">
            <v>45</v>
          </cell>
          <cell r="DE43">
            <v>225</v>
          </cell>
          <cell r="DF43">
            <v>240</v>
          </cell>
          <cell r="DG43">
            <v>105</v>
          </cell>
          <cell r="DH43">
            <v>105</v>
          </cell>
          <cell r="DI43">
            <v>240</v>
          </cell>
          <cell r="DJ43">
            <v>150</v>
          </cell>
          <cell r="DK43">
            <v>150</v>
          </cell>
          <cell r="DL43">
            <v>60</v>
          </cell>
          <cell r="DM43">
            <v>45</v>
          </cell>
          <cell r="DN43">
            <v>45</v>
          </cell>
          <cell r="DO43">
            <v>60</v>
          </cell>
          <cell r="DP43">
            <v>60</v>
          </cell>
          <cell r="DQ43">
            <v>60</v>
          </cell>
          <cell r="DR43">
            <v>60</v>
          </cell>
          <cell r="DS43">
            <v>45</v>
          </cell>
          <cell r="DT43">
            <v>45</v>
          </cell>
          <cell r="DU43">
            <v>180</v>
          </cell>
          <cell r="DV43">
            <v>120</v>
          </cell>
          <cell r="DW43">
            <v>45</v>
          </cell>
          <cell r="DX43">
            <v>120</v>
          </cell>
          <cell r="DY43">
            <v>105</v>
          </cell>
          <cell r="DZ43">
            <v>60</v>
          </cell>
          <cell r="EA43">
            <v>105</v>
          </cell>
          <cell r="EB43">
            <v>60</v>
          </cell>
          <cell r="EC43">
            <v>60</v>
          </cell>
          <cell r="ED43">
            <v>60</v>
          </cell>
          <cell r="EE43">
            <v>180</v>
          </cell>
          <cell r="EF43">
            <v>75</v>
          </cell>
          <cell r="EG43">
            <v>150</v>
          </cell>
          <cell r="EH43">
            <v>90</v>
          </cell>
          <cell r="EK43" t="str">
            <v>R M</v>
          </cell>
        </row>
        <row r="44">
          <cell r="A44">
            <v>41</v>
          </cell>
          <cell r="B44" t="str">
            <v>Test Person Percentage</v>
          </cell>
          <cell r="D44">
            <v>1</v>
          </cell>
          <cell r="E44">
            <v>1</v>
          </cell>
          <cell r="F44">
            <v>1</v>
          </cell>
          <cell r="G44">
            <v>600</v>
          </cell>
          <cell r="H44">
            <v>650</v>
          </cell>
          <cell r="I44">
            <v>500</v>
          </cell>
          <cell r="J44">
            <v>600</v>
          </cell>
          <cell r="K44">
            <v>540</v>
          </cell>
          <cell r="L44">
            <v>420</v>
          </cell>
          <cell r="M44">
            <v>420</v>
          </cell>
          <cell r="N44">
            <v>390</v>
          </cell>
          <cell r="O44">
            <v>650</v>
          </cell>
          <cell r="P44">
            <v>420</v>
          </cell>
          <cell r="Q44">
            <v>420</v>
          </cell>
          <cell r="R44">
            <v>715.00000000000011</v>
          </cell>
          <cell r="S44">
            <v>975</v>
          </cell>
          <cell r="T44">
            <v>300</v>
          </cell>
          <cell r="U44">
            <v>240</v>
          </cell>
          <cell r="V44">
            <v>240</v>
          </cell>
          <cell r="W44">
            <v>210</v>
          </cell>
          <cell r="X44">
            <v>210</v>
          </cell>
          <cell r="Y44">
            <v>292.5</v>
          </cell>
          <cell r="Z44">
            <v>487.5</v>
          </cell>
          <cell r="AA44">
            <v>292.5</v>
          </cell>
          <cell r="AB44">
            <v>292.5</v>
          </cell>
          <cell r="AC44">
            <v>715.00000000000011</v>
          </cell>
          <cell r="AD44">
            <v>240</v>
          </cell>
          <cell r="AE44">
            <v>864.5</v>
          </cell>
          <cell r="AF44">
            <v>747.49999999999989</v>
          </cell>
          <cell r="AG44">
            <v>750</v>
          </cell>
          <cell r="AH44">
            <v>390</v>
          </cell>
          <cell r="AI44">
            <v>625</v>
          </cell>
          <cell r="AJ44">
            <v>300</v>
          </cell>
          <cell r="AK44">
            <v>600</v>
          </cell>
          <cell r="AL44">
            <v>325</v>
          </cell>
          <cell r="AM44">
            <v>325</v>
          </cell>
          <cell r="AX44">
            <v>650</v>
          </cell>
          <cell r="AY44">
            <v>520</v>
          </cell>
          <cell r="AZ44">
            <v>325</v>
          </cell>
          <cell r="BA44">
            <v>292.5</v>
          </cell>
          <cell r="BB44">
            <v>260</v>
          </cell>
          <cell r="BC44">
            <v>130</v>
          </cell>
          <cell r="BD44">
            <v>390</v>
          </cell>
          <cell r="BE44">
            <v>227.49999999999997</v>
          </cell>
          <cell r="BF44">
            <v>454.99999999999994</v>
          </cell>
          <cell r="BG44">
            <v>227.49999999999997</v>
          </cell>
          <cell r="BH44">
            <v>260</v>
          </cell>
          <cell r="BI44">
            <v>260</v>
          </cell>
          <cell r="BJ44">
            <v>260</v>
          </cell>
          <cell r="BK44">
            <v>780</v>
          </cell>
          <cell r="BL44">
            <v>900</v>
          </cell>
          <cell r="BM44">
            <v>650</v>
          </cell>
          <cell r="BN44">
            <v>864.5</v>
          </cell>
          <cell r="BO44">
            <v>130</v>
          </cell>
          <cell r="BP44">
            <v>650</v>
          </cell>
          <cell r="BQ44">
            <v>650</v>
          </cell>
          <cell r="BR44">
            <v>325</v>
          </cell>
          <cell r="BS44">
            <v>325</v>
          </cell>
          <cell r="CB44">
            <v>500</v>
          </cell>
          <cell r="CC44">
            <v>400</v>
          </cell>
          <cell r="CD44">
            <v>200</v>
          </cell>
          <cell r="CE44">
            <v>175</v>
          </cell>
          <cell r="CF44">
            <v>100</v>
          </cell>
          <cell r="CG44">
            <v>87.5</v>
          </cell>
          <cell r="CH44">
            <v>500</v>
          </cell>
          <cell r="CJ44">
            <v>125</v>
          </cell>
          <cell r="CK44">
            <v>62.5</v>
          </cell>
          <cell r="CL44">
            <v>62.5</v>
          </cell>
          <cell r="CM44">
            <v>50</v>
          </cell>
          <cell r="CN44">
            <v>100</v>
          </cell>
          <cell r="CO44">
            <v>350</v>
          </cell>
          <cell r="CP44">
            <v>600</v>
          </cell>
          <cell r="CQ44">
            <v>375</v>
          </cell>
          <cell r="CR44">
            <v>175</v>
          </cell>
          <cell r="CS44">
            <v>325</v>
          </cell>
          <cell r="CT44">
            <v>300</v>
          </cell>
          <cell r="CU44">
            <v>275</v>
          </cell>
          <cell r="CV44">
            <v>275</v>
          </cell>
          <cell r="CW44">
            <v>275</v>
          </cell>
          <cell r="CX44">
            <v>125</v>
          </cell>
          <cell r="CY44">
            <v>125</v>
          </cell>
          <cell r="CZ44">
            <v>175</v>
          </cell>
          <cell r="DA44">
            <v>125</v>
          </cell>
          <cell r="DB44">
            <v>125</v>
          </cell>
          <cell r="DC44">
            <v>75</v>
          </cell>
          <cell r="DD44">
            <v>75</v>
          </cell>
          <cell r="DE44">
            <v>375</v>
          </cell>
          <cell r="DF44">
            <v>400</v>
          </cell>
          <cell r="DG44">
            <v>175</v>
          </cell>
          <cell r="DH44">
            <v>175</v>
          </cell>
          <cell r="DI44">
            <v>400</v>
          </cell>
          <cell r="DJ44">
            <v>250</v>
          </cell>
          <cell r="DK44">
            <v>250</v>
          </cell>
          <cell r="DL44">
            <v>100</v>
          </cell>
          <cell r="DM44">
            <v>75</v>
          </cell>
          <cell r="DN44">
            <v>75</v>
          </cell>
          <cell r="DO44">
            <v>100</v>
          </cell>
          <cell r="DP44">
            <v>100</v>
          </cell>
          <cell r="DQ44">
            <v>100</v>
          </cell>
          <cell r="DR44">
            <v>100</v>
          </cell>
          <cell r="DS44">
            <v>75</v>
          </cell>
          <cell r="DT44">
            <v>75</v>
          </cell>
          <cell r="DU44">
            <v>300</v>
          </cell>
          <cell r="DV44">
            <v>200</v>
          </cell>
          <cell r="DW44">
            <v>75</v>
          </cell>
          <cell r="DX44">
            <v>200</v>
          </cell>
          <cell r="DY44">
            <v>175</v>
          </cell>
          <cell r="DZ44">
            <v>100</v>
          </cell>
          <cell r="EA44">
            <v>175</v>
          </cell>
          <cell r="EB44">
            <v>100</v>
          </cell>
          <cell r="EC44">
            <v>100</v>
          </cell>
          <cell r="ED44">
            <v>100</v>
          </cell>
          <cell r="EE44">
            <v>300</v>
          </cell>
          <cell r="EF44">
            <v>125</v>
          </cell>
          <cell r="EG44">
            <v>250</v>
          </cell>
          <cell r="EH44">
            <v>150</v>
          </cell>
          <cell r="EK44" t="str">
            <v>Test Person Percentage</v>
          </cell>
          <cell r="EL44" t="str">
            <v>Bike or Oliptical 20 minutes-3 bands speed Resisted</v>
          </cell>
          <cell r="EM44" t="str">
            <v>Bike or Oliptical 20 minutes-3 bands speed Assited</v>
          </cell>
        </row>
        <row r="45">
          <cell r="A45">
            <v>42</v>
          </cell>
          <cell r="B45" t="str">
            <v>Test Person 100 1 adjust</v>
          </cell>
          <cell r="D45">
            <v>1</v>
          </cell>
          <cell r="E45">
            <v>1</v>
          </cell>
          <cell r="F45">
            <v>1</v>
          </cell>
          <cell r="G45">
            <v>500</v>
          </cell>
          <cell r="H45">
            <v>500</v>
          </cell>
          <cell r="I45">
            <v>300</v>
          </cell>
          <cell r="J45">
            <v>500</v>
          </cell>
          <cell r="K45">
            <v>450</v>
          </cell>
          <cell r="L45">
            <v>350</v>
          </cell>
          <cell r="M45">
            <v>350</v>
          </cell>
          <cell r="N45">
            <v>325</v>
          </cell>
          <cell r="O45">
            <v>500</v>
          </cell>
          <cell r="P45">
            <v>350</v>
          </cell>
          <cell r="Q45">
            <v>350</v>
          </cell>
          <cell r="R45">
            <v>550</v>
          </cell>
          <cell r="S45">
            <v>750</v>
          </cell>
          <cell r="T45">
            <v>250</v>
          </cell>
          <cell r="U45">
            <v>200</v>
          </cell>
          <cell r="V45">
            <v>200</v>
          </cell>
          <cell r="W45">
            <v>175</v>
          </cell>
          <cell r="X45">
            <v>175</v>
          </cell>
          <cell r="Y45">
            <v>225</v>
          </cell>
          <cell r="Z45">
            <v>375</v>
          </cell>
          <cell r="AA45">
            <v>225</v>
          </cell>
          <cell r="AB45">
            <v>225</v>
          </cell>
          <cell r="AC45">
            <v>550</v>
          </cell>
          <cell r="AD45">
            <v>200</v>
          </cell>
          <cell r="AE45">
            <v>665</v>
          </cell>
          <cell r="AF45">
            <v>575</v>
          </cell>
          <cell r="AG45">
            <v>625</v>
          </cell>
          <cell r="AH45">
            <v>325</v>
          </cell>
          <cell r="AI45">
            <v>375</v>
          </cell>
          <cell r="AJ45">
            <v>180</v>
          </cell>
          <cell r="AK45">
            <v>500</v>
          </cell>
          <cell r="AL45">
            <v>250</v>
          </cell>
          <cell r="AM45">
            <v>250</v>
          </cell>
          <cell r="AX45">
            <v>500</v>
          </cell>
          <cell r="AY45">
            <v>400</v>
          </cell>
          <cell r="AZ45">
            <v>250</v>
          </cell>
          <cell r="BA45">
            <v>225</v>
          </cell>
          <cell r="BB45">
            <v>200</v>
          </cell>
          <cell r="BC45">
            <v>100</v>
          </cell>
          <cell r="BD45">
            <v>300</v>
          </cell>
          <cell r="BE45">
            <v>175</v>
          </cell>
          <cell r="BF45">
            <v>350</v>
          </cell>
          <cell r="BG45">
            <v>175</v>
          </cell>
          <cell r="BH45">
            <v>200</v>
          </cell>
          <cell r="BI45">
            <v>200</v>
          </cell>
          <cell r="BJ45">
            <v>200</v>
          </cell>
          <cell r="BK45">
            <v>600</v>
          </cell>
          <cell r="BL45">
            <v>750</v>
          </cell>
          <cell r="BM45">
            <v>500</v>
          </cell>
          <cell r="BN45">
            <v>665</v>
          </cell>
          <cell r="BO45">
            <v>100</v>
          </cell>
          <cell r="BP45">
            <v>500</v>
          </cell>
          <cell r="BQ45">
            <v>500</v>
          </cell>
          <cell r="BR45">
            <v>250</v>
          </cell>
          <cell r="BS45">
            <v>250</v>
          </cell>
          <cell r="CB45">
            <v>300</v>
          </cell>
          <cell r="CC45">
            <v>240</v>
          </cell>
          <cell r="CD45">
            <v>120</v>
          </cell>
          <cell r="CE45">
            <v>105</v>
          </cell>
          <cell r="CF45">
            <v>60</v>
          </cell>
          <cell r="CG45">
            <v>52.5</v>
          </cell>
          <cell r="CH45">
            <v>300</v>
          </cell>
          <cell r="CJ45">
            <v>75</v>
          </cell>
          <cell r="CK45">
            <v>37.5</v>
          </cell>
          <cell r="CL45">
            <v>37.5</v>
          </cell>
          <cell r="CM45">
            <v>30</v>
          </cell>
          <cell r="CN45">
            <v>60</v>
          </cell>
          <cell r="CO45">
            <v>210</v>
          </cell>
          <cell r="CP45">
            <v>360</v>
          </cell>
          <cell r="CQ45">
            <v>225</v>
          </cell>
          <cell r="CR45">
            <v>105</v>
          </cell>
          <cell r="CS45">
            <v>195</v>
          </cell>
          <cell r="CT45">
            <v>180</v>
          </cell>
          <cell r="CU45">
            <v>165</v>
          </cell>
          <cell r="CV45">
            <v>165</v>
          </cell>
          <cell r="CW45">
            <v>165</v>
          </cell>
          <cell r="CX45">
            <v>75</v>
          </cell>
          <cell r="CY45">
            <v>75</v>
          </cell>
          <cell r="CZ45">
            <v>105</v>
          </cell>
          <cell r="DA45">
            <v>75</v>
          </cell>
          <cell r="DB45">
            <v>75</v>
          </cell>
          <cell r="DC45">
            <v>45</v>
          </cell>
          <cell r="DD45">
            <v>45</v>
          </cell>
          <cell r="DE45">
            <v>225</v>
          </cell>
          <cell r="DF45">
            <v>240</v>
          </cell>
          <cell r="DG45">
            <v>105</v>
          </cell>
          <cell r="DH45">
            <v>105</v>
          </cell>
          <cell r="DI45">
            <v>240</v>
          </cell>
          <cell r="DJ45">
            <v>150</v>
          </cell>
          <cell r="DK45">
            <v>150</v>
          </cell>
          <cell r="DL45">
            <v>60</v>
          </cell>
          <cell r="DM45">
            <v>45</v>
          </cell>
          <cell r="DN45">
            <v>45</v>
          </cell>
          <cell r="DO45">
            <v>60</v>
          </cell>
          <cell r="DP45">
            <v>60</v>
          </cell>
          <cell r="DQ45">
            <v>60</v>
          </cell>
          <cell r="DR45">
            <v>60</v>
          </cell>
          <cell r="DS45">
            <v>45</v>
          </cell>
          <cell r="DT45">
            <v>45</v>
          </cell>
          <cell r="DU45">
            <v>180</v>
          </cell>
          <cell r="DV45">
            <v>120</v>
          </cell>
          <cell r="DW45">
            <v>45</v>
          </cell>
          <cell r="DX45">
            <v>120</v>
          </cell>
          <cell r="DY45">
            <v>105</v>
          </cell>
          <cell r="DZ45">
            <v>60</v>
          </cell>
          <cell r="EA45">
            <v>105</v>
          </cell>
          <cell r="EB45">
            <v>60</v>
          </cell>
          <cell r="EC45">
            <v>60</v>
          </cell>
          <cell r="ED45">
            <v>60</v>
          </cell>
          <cell r="EE45">
            <v>180</v>
          </cell>
          <cell r="EF45">
            <v>75</v>
          </cell>
          <cell r="EG45">
            <v>150</v>
          </cell>
          <cell r="EH45">
            <v>90</v>
          </cell>
          <cell r="EK45" t="str">
            <v>Test Person 100 1 adjust</v>
          </cell>
        </row>
        <row r="46">
          <cell r="A46">
            <v>43</v>
          </cell>
          <cell r="B46" t="str">
            <v>Test Person 100 2 adjust</v>
          </cell>
          <cell r="D46">
            <v>1</v>
          </cell>
          <cell r="E46">
            <v>1</v>
          </cell>
          <cell r="F46">
            <v>1</v>
          </cell>
          <cell r="G46">
            <v>300</v>
          </cell>
          <cell r="H46">
            <v>500</v>
          </cell>
          <cell r="I46">
            <v>300</v>
          </cell>
          <cell r="J46">
            <v>300</v>
          </cell>
          <cell r="K46">
            <v>270</v>
          </cell>
          <cell r="L46">
            <v>210</v>
          </cell>
          <cell r="M46">
            <v>210</v>
          </cell>
          <cell r="N46">
            <v>195</v>
          </cell>
          <cell r="O46">
            <v>500</v>
          </cell>
          <cell r="P46">
            <v>210</v>
          </cell>
          <cell r="Q46">
            <v>210</v>
          </cell>
          <cell r="R46">
            <v>550</v>
          </cell>
          <cell r="S46">
            <v>750</v>
          </cell>
          <cell r="T46">
            <v>150</v>
          </cell>
          <cell r="U46">
            <v>120</v>
          </cell>
          <cell r="V46">
            <v>120</v>
          </cell>
          <cell r="W46">
            <v>105</v>
          </cell>
          <cell r="X46">
            <v>105</v>
          </cell>
          <cell r="Y46">
            <v>225</v>
          </cell>
          <cell r="Z46">
            <v>375</v>
          </cell>
          <cell r="AA46">
            <v>225</v>
          </cell>
          <cell r="AB46">
            <v>225</v>
          </cell>
          <cell r="AC46">
            <v>550</v>
          </cell>
          <cell r="AD46">
            <v>120</v>
          </cell>
          <cell r="AE46">
            <v>665</v>
          </cell>
          <cell r="AF46">
            <v>575</v>
          </cell>
          <cell r="AG46">
            <v>375</v>
          </cell>
          <cell r="AH46">
            <v>195</v>
          </cell>
          <cell r="AI46">
            <v>375</v>
          </cell>
          <cell r="AJ46">
            <v>180</v>
          </cell>
          <cell r="AK46">
            <v>300</v>
          </cell>
          <cell r="AL46">
            <v>250</v>
          </cell>
          <cell r="AM46">
            <v>250</v>
          </cell>
          <cell r="AX46">
            <v>500</v>
          </cell>
          <cell r="AY46">
            <v>400</v>
          </cell>
          <cell r="AZ46">
            <v>250</v>
          </cell>
          <cell r="BA46">
            <v>225</v>
          </cell>
          <cell r="BB46">
            <v>200</v>
          </cell>
          <cell r="BC46">
            <v>100</v>
          </cell>
          <cell r="BD46">
            <v>300</v>
          </cell>
          <cell r="BE46">
            <v>175</v>
          </cell>
          <cell r="BF46">
            <v>350</v>
          </cell>
          <cell r="BG46">
            <v>175</v>
          </cell>
          <cell r="BH46">
            <v>200</v>
          </cell>
          <cell r="BI46">
            <v>200</v>
          </cell>
          <cell r="BJ46">
            <v>200</v>
          </cell>
          <cell r="BK46">
            <v>600</v>
          </cell>
          <cell r="BL46">
            <v>450</v>
          </cell>
          <cell r="BM46">
            <v>500</v>
          </cell>
          <cell r="BN46">
            <v>665</v>
          </cell>
          <cell r="BO46">
            <v>100</v>
          </cell>
          <cell r="BP46">
            <v>500</v>
          </cell>
          <cell r="BQ46">
            <v>500</v>
          </cell>
          <cell r="BR46">
            <v>250</v>
          </cell>
          <cell r="BS46">
            <v>250</v>
          </cell>
          <cell r="CB46">
            <v>300</v>
          </cell>
          <cell r="CC46">
            <v>240</v>
          </cell>
          <cell r="CD46">
            <v>120</v>
          </cell>
          <cell r="CE46">
            <v>105</v>
          </cell>
          <cell r="CF46">
            <v>60</v>
          </cell>
          <cell r="CG46">
            <v>52.5</v>
          </cell>
          <cell r="CH46">
            <v>300</v>
          </cell>
          <cell r="CJ46">
            <v>75</v>
          </cell>
          <cell r="CK46">
            <v>37.5</v>
          </cell>
          <cell r="CL46">
            <v>37.5</v>
          </cell>
          <cell r="CM46">
            <v>30</v>
          </cell>
          <cell r="CN46">
            <v>60</v>
          </cell>
          <cell r="CO46">
            <v>210</v>
          </cell>
          <cell r="CP46">
            <v>360</v>
          </cell>
          <cell r="CQ46">
            <v>225</v>
          </cell>
          <cell r="CR46">
            <v>105</v>
          </cell>
          <cell r="CS46">
            <v>195</v>
          </cell>
          <cell r="CT46">
            <v>180</v>
          </cell>
          <cell r="CU46">
            <v>165</v>
          </cell>
          <cell r="CV46">
            <v>165</v>
          </cell>
          <cell r="CW46">
            <v>165</v>
          </cell>
          <cell r="CX46">
            <v>75</v>
          </cell>
          <cell r="CY46">
            <v>75</v>
          </cell>
          <cell r="CZ46">
            <v>105</v>
          </cell>
          <cell r="DA46">
            <v>75</v>
          </cell>
          <cell r="DB46">
            <v>75</v>
          </cell>
          <cell r="DC46">
            <v>45</v>
          </cell>
          <cell r="DD46">
            <v>45</v>
          </cell>
          <cell r="DE46">
            <v>225</v>
          </cell>
          <cell r="DF46">
            <v>240</v>
          </cell>
          <cell r="DG46">
            <v>105</v>
          </cell>
          <cell r="DH46">
            <v>105</v>
          </cell>
          <cell r="DI46">
            <v>240</v>
          </cell>
          <cell r="DJ46">
            <v>150</v>
          </cell>
          <cell r="DK46">
            <v>150</v>
          </cell>
          <cell r="DL46">
            <v>60</v>
          </cell>
          <cell r="DM46">
            <v>45</v>
          </cell>
          <cell r="DN46">
            <v>45</v>
          </cell>
          <cell r="DO46">
            <v>60</v>
          </cell>
          <cell r="DP46">
            <v>60</v>
          </cell>
          <cell r="DQ46">
            <v>60</v>
          </cell>
          <cell r="DR46">
            <v>60</v>
          </cell>
          <cell r="DS46">
            <v>45</v>
          </cell>
          <cell r="DT46">
            <v>45</v>
          </cell>
          <cell r="DU46">
            <v>180</v>
          </cell>
          <cell r="DV46">
            <v>120</v>
          </cell>
          <cell r="DW46">
            <v>45</v>
          </cell>
          <cell r="DX46">
            <v>120</v>
          </cell>
          <cell r="DY46">
            <v>105</v>
          </cell>
          <cell r="DZ46">
            <v>60</v>
          </cell>
          <cell r="EA46">
            <v>105</v>
          </cell>
          <cell r="EB46">
            <v>60</v>
          </cell>
          <cell r="EC46">
            <v>60</v>
          </cell>
          <cell r="ED46">
            <v>60</v>
          </cell>
          <cell r="EE46">
            <v>180</v>
          </cell>
          <cell r="EF46">
            <v>75</v>
          </cell>
          <cell r="EG46">
            <v>150</v>
          </cell>
          <cell r="EH46">
            <v>90</v>
          </cell>
          <cell r="EK46" t="str">
            <v>Test Person 100 2 adjust</v>
          </cell>
        </row>
        <row r="47">
          <cell r="A47">
            <v>44</v>
          </cell>
          <cell r="B47" t="str">
            <v>tad</v>
          </cell>
          <cell r="D47">
            <v>1</v>
          </cell>
          <cell r="E47">
            <v>1</v>
          </cell>
          <cell r="F47">
            <v>1</v>
          </cell>
          <cell r="G47">
            <v>250</v>
          </cell>
          <cell r="H47">
            <v>350</v>
          </cell>
          <cell r="I47">
            <v>265</v>
          </cell>
          <cell r="J47">
            <v>250</v>
          </cell>
          <cell r="K47">
            <v>225</v>
          </cell>
          <cell r="L47">
            <v>175</v>
          </cell>
          <cell r="M47">
            <v>175</v>
          </cell>
          <cell r="N47">
            <v>162.5</v>
          </cell>
          <cell r="O47">
            <v>350</v>
          </cell>
          <cell r="P47">
            <v>175</v>
          </cell>
          <cell r="Q47">
            <v>175</v>
          </cell>
          <cell r="R47">
            <v>385.00000000000006</v>
          </cell>
          <cell r="S47">
            <v>525</v>
          </cell>
          <cell r="T47">
            <v>125</v>
          </cell>
          <cell r="U47">
            <v>100</v>
          </cell>
          <cell r="V47">
            <v>100</v>
          </cell>
          <cell r="W47">
            <v>87.5</v>
          </cell>
          <cell r="X47">
            <v>87.5</v>
          </cell>
          <cell r="Y47">
            <v>157.5</v>
          </cell>
          <cell r="Z47">
            <v>262.5</v>
          </cell>
          <cell r="AA47">
            <v>157.5</v>
          </cell>
          <cell r="AB47">
            <v>157.5</v>
          </cell>
          <cell r="AC47">
            <v>385.00000000000006</v>
          </cell>
          <cell r="AD47">
            <v>100</v>
          </cell>
          <cell r="AE47">
            <v>465.5</v>
          </cell>
          <cell r="AF47">
            <v>402.49999999999994</v>
          </cell>
          <cell r="AG47">
            <v>312.5</v>
          </cell>
          <cell r="AH47">
            <v>162.5</v>
          </cell>
          <cell r="AI47">
            <v>331.25</v>
          </cell>
          <cell r="AJ47">
            <v>159</v>
          </cell>
          <cell r="AK47">
            <v>250</v>
          </cell>
          <cell r="AL47">
            <v>175</v>
          </cell>
          <cell r="AM47">
            <v>175</v>
          </cell>
          <cell r="AX47">
            <v>350</v>
          </cell>
          <cell r="AY47">
            <v>280</v>
          </cell>
          <cell r="AZ47">
            <v>175</v>
          </cell>
          <cell r="BA47">
            <v>157.5</v>
          </cell>
          <cell r="BB47">
            <v>140</v>
          </cell>
          <cell r="BC47">
            <v>70</v>
          </cell>
          <cell r="BD47">
            <v>210</v>
          </cell>
          <cell r="BE47">
            <v>122.49999999999999</v>
          </cell>
          <cell r="BF47">
            <v>244.99999999999997</v>
          </cell>
          <cell r="BG47">
            <v>122.49999999999999</v>
          </cell>
          <cell r="BH47">
            <v>140</v>
          </cell>
          <cell r="BI47">
            <v>140</v>
          </cell>
          <cell r="BJ47">
            <v>140</v>
          </cell>
          <cell r="BK47">
            <v>420</v>
          </cell>
          <cell r="BL47">
            <v>375</v>
          </cell>
          <cell r="BM47">
            <v>350</v>
          </cell>
          <cell r="BN47">
            <v>465.5</v>
          </cell>
          <cell r="BO47">
            <v>70</v>
          </cell>
          <cell r="BP47">
            <v>350</v>
          </cell>
          <cell r="BQ47">
            <v>350</v>
          </cell>
          <cell r="BR47">
            <v>175</v>
          </cell>
          <cell r="BS47">
            <v>175</v>
          </cell>
          <cell r="CB47">
            <v>265</v>
          </cell>
          <cell r="CC47">
            <v>212</v>
          </cell>
          <cell r="CD47">
            <v>106</v>
          </cell>
          <cell r="CE47">
            <v>92.75</v>
          </cell>
          <cell r="CF47">
            <v>53</v>
          </cell>
          <cell r="CG47">
            <v>46.375</v>
          </cell>
          <cell r="CH47">
            <v>265</v>
          </cell>
          <cell r="CJ47">
            <v>66.25</v>
          </cell>
          <cell r="CK47">
            <v>33.125</v>
          </cell>
          <cell r="CL47">
            <v>33.125</v>
          </cell>
          <cell r="CM47">
            <v>26.5</v>
          </cell>
          <cell r="CN47">
            <v>53</v>
          </cell>
          <cell r="CO47">
            <v>185.5</v>
          </cell>
          <cell r="CP47">
            <v>318</v>
          </cell>
          <cell r="CQ47">
            <v>198.75</v>
          </cell>
          <cell r="CR47">
            <v>92.75</v>
          </cell>
          <cell r="CS47">
            <v>172.25</v>
          </cell>
          <cell r="CT47">
            <v>159</v>
          </cell>
          <cell r="CU47">
            <v>145.75</v>
          </cell>
          <cell r="CV47">
            <v>145.75</v>
          </cell>
          <cell r="CW47">
            <v>145.75</v>
          </cell>
          <cell r="CX47">
            <v>66.25</v>
          </cell>
          <cell r="CY47">
            <v>66.25</v>
          </cell>
          <cell r="CZ47">
            <v>92.75</v>
          </cell>
          <cell r="DA47">
            <v>66.25</v>
          </cell>
          <cell r="DB47">
            <v>66.25</v>
          </cell>
          <cell r="DC47">
            <v>39.75</v>
          </cell>
          <cell r="DD47">
            <v>39.75</v>
          </cell>
          <cell r="DE47">
            <v>198.75</v>
          </cell>
          <cell r="DF47">
            <v>212</v>
          </cell>
          <cell r="DG47">
            <v>92.75</v>
          </cell>
          <cell r="DH47">
            <v>92.75</v>
          </cell>
          <cell r="DI47">
            <v>212</v>
          </cell>
          <cell r="DJ47">
            <v>132.5</v>
          </cell>
          <cell r="DK47">
            <v>132.5</v>
          </cell>
          <cell r="DL47">
            <v>53</v>
          </cell>
          <cell r="DM47">
            <v>39.75</v>
          </cell>
          <cell r="DN47">
            <v>39.75</v>
          </cell>
          <cell r="DO47">
            <v>53</v>
          </cell>
          <cell r="DP47">
            <v>53</v>
          </cell>
          <cell r="DQ47">
            <v>53</v>
          </cell>
          <cell r="DR47">
            <v>53</v>
          </cell>
          <cell r="DS47">
            <v>39.75</v>
          </cell>
          <cell r="DT47">
            <v>39.75</v>
          </cell>
          <cell r="DU47">
            <v>159</v>
          </cell>
          <cell r="DV47">
            <v>106</v>
          </cell>
          <cell r="DW47">
            <v>39.75</v>
          </cell>
          <cell r="DX47">
            <v>106</v>
          </cell>
          <cell r="DY47">
            <v>92.75</v>
          </cell>
          <cell r="DZ47">
            <v>53</v>
          </cell>
          <cell r="EA47">
            <v>92.75</v>
          </cell>
          <cell r="EB47">
            <v>53</v>
          </cell>
          <cell r="EC47">
            <v>53</v>
          </cell>
          <cell r="ED47">
            <v>53</v>
          </cell>
          <cell r="EE47">
            <v>159</v>
          </cell>
          <cell r="EF47">
            <v>66.25</v>
          </cell>
          <cell r="EG47">
            <v>132.5</v>
          </cell>
          <cell r="EH47">
            <v>79.5</v>
          </cell>
          <cell r="EK47" t="str">
            <v>tad</v>
          </cell>
        </row>
        <row r="48">
          <cell r="A48">
            <v>45</v>
          </cell>
          <cell r="B48" t="str">
            <v xml:space="preserve">Bozek, Megan </v>
          </cell>
          <cell r="C48" t="str">
            <v>19  </v>
          </cell>
          <cell r="D48">
            <v>1</v>
          </cell>
          <cell r="E48">
            <v>1</v>
          </cell>
          <cell r="F48">
            <v>1</v>
          </cell>
          <cell r="G48">
            <v>150</v>
          </cell>
          <cell r="H48">
            <v>270</v>
          </cell>
          <cell r="I48">
            <v>145</v>
          </cell>
          <cell r="J48">
            <v>150</v>
          </cell>
          <cell r="K48">
            <v>135</v>
          </cell>
          <cell r="L48">
            <v>105</v>
          </cell>
          <cell r="M48">
            <v>105</v>
          </cell>
          <cell r="N48">
            <v>97.5</v>
          </cell>
          <cell r="O48">
            <v>270</v>
          </cell>
          <cell r="P48">
            <v>105</v>
          </cell>
          <cell r="Q48">
            <v>105</v>
          </cell>
          <cell r="R48">
            <v>297</v>
          </cell>
          <cell r="S48">
            <v>405</v>
          </cell>
          <cell r="T48">
            <v>75</v>
          </cell>
          <cell r="U48">
            <v>60</v>
          </cell>
          <cell r="V48">
            <v>60</v>
          </cell>
          <cell r="W48">
            <v>52.5</v>
          </cell>
          <cell r="X48">
            <v>52.5</v>
          </cell>
          <cell r="Y48">
            <v>121.5</v>
          </cell>
          <cell r="Z48">
            <v>202.5</v>
          </cell>
          <cell r="AA48">
            <v>121.5</v>
          </cell>
          <cell r="AB48">
            <v>121.5</v>
          </cell>
          <cell r="AC48">
            <v>297</v>
          </cell>
          <cell r="AD48">
            <v>60</v>
          </cell>
          <cell r="AE48">
            <v>359.1</v>
          </cell>
          <cell r="AF48">
            <v>310.5</v>
          </cell>
          <cell r="AG48">
            <v>187.5</v>
          </cell>
          <cell r="AH48">
            <v>97.5</v>
          </cell>
          <cell r="AI48">
            <v>181.25</v>
          </cell>
          <cell r="AJ48">
            <v>87</v>
          </cell>
          <cell r="AK48">
            <v>150</v>
          </cell>
          <cell r="AL48">
            <v>135</v>
          </cell>
          <cell r="AM48">
            <v>135</v>
          </cell>
          <cell r="AX48">
            <v>270</v>
          </cell>
          <cell r="AY48">
            <v>216</v>
          </cell>
          <cell r="AZ48">
            <v>135</v>
          </cell>
          <cell r="BA48">
            <v>121.5</v>
          </cell>
          <cell r="BB48">
            <v>108</v>
          </cell>
          <cell r="BC48">
            <v>54</v>
          </cell>
          <cell r="BD48">
            <v>162</v>
          </cell>
          <cell r="BE48">
            <v>94.5</v>
          </cell>
          <cell r="BF48">
            <v>189</v>
          </cell>
          <cell r="BG48">
            <v>94.5</v>
          </cell>
          <cell r="BH48">
            <v>108</v>
          </cell>
          <cell r="BI48">
            <v>108</v>
          </cell>
          <cell r="BJ48">
            <v>108</v>
          </cell>
          <cell r="BK48">
            <v>324</v>
          </cell>
          <cell r="BL48">
            <v>225</v>
          </cell>
          <cell r="BM48">
            <v>270</v>
          </cell>
          <cell r="BN48">
            <v>359.1</v>
          </cell>
          <cell r="BO48">
            <v>54</v>
          </cell>
          <cell r="BP48">
            <v>270</v>
          </cell>
          <cell r="BQ48">
            <v>270</v>
          </cell>
          <cell r="BR48">
            <v>135</v>
          </cell>
          <cell r="BS48">
            <v>135</v>
          </cell>
          <cell r="CB48">
            <v>145</v>
          </cell>
          <cell r="CC48">
            <v>116</v>
          </cell>
          <cell r="CD48">
            <v>58</v>
          </cell>
          <cell r="CE48">
            <v>50.75</v>
          </cell>
          <cell r="CF48">
            <v>29</v>
          </cell>
          <cell r="CG48">
            <v>25.375</v>
          </cell>
          <cell r="CH48">
            <v>145</v>
          </cell>
          <cell r="CJ48">
            <v>36.25</v>
          </cell>
          <cell r="CK48">
            <v>18.125</v>
          </cell>
          <cell r="CL48">
            <v>18.125</v>
          </cell>
          <cell r="CM48">
            <v>14.5</v>
          </cell>
          <cell r="CN48">
            <v>29</v>
          </cell>
          <cell r="CO48">
            <v>101.5</v>
          </cell>
          <cell r="CP48">
            <v>174</v>
          </cell>
          <cell r="CQ48">
            <v>108.75</v>
          </cell>
          <cell r="CR48">
            <v>50.75</v>
          </cell>
          <cell r="CS48">
            <v>94.25</v>
          </cell>
          <cell r="CT48">
            <v>87</v>
          </cell>
          <cell r="CU48">
            <v>79.75</v>
          </cell>
          <cell r="CV48">
            <v>79.75</v>
          </cell>
          <cell r="CW48">
            <v>79.75</v>
          </cell>
          <cell r="CX48">
            <v>36.25</v>
          </cell>
          <cell r="CY48">
            <v>36.25</v>
          </cell>
          <cell r="CZ48">
            <v>50.75</v>
          </cell>
          <cell r="DA48">
            <v>36.25</v>
          </cell>
          <cell r="DB48">
            <v>36.25</v>
          </cell>
          <cell r="DC48">
            <v>21.75</v>
          </cell>
          <cell r="DD48">
            <v>21.75</v>
          </cell>
          <cell r="DE48">
            <v>108.75</v>
          </cell>
          <cell r="DF48">
            <v>116</v>
          </cell>
          <cell r="DG48">
            <v>50.75</v>
          </cell>
          <cell r="DH48">
            <v>50.75</v>
          </cell>
          <cell r="DI48">
            <v>116</v>
          </cell>
          <cell r="DJ48">
            <v>72.5</v>
          </cell>
          <cell r="DK48">
            <v>72.5</v>
          </cell>
          <cell r="DL48">
            <v>29</v>
          </cell>
          <cell r="DM48">
            <v>21.75</v>
          </cell>
          <cell r="DN48">
            <v>21.75</v>
          </cell>
          <cell r="DO48">
            <v>29</v>
          </cell>
          <cell r="DP48">
            <v>29</v>
          </cell>
          <cell r="DQ48">
            <v>29</v>
          </cell>
          <cell r="DR48">
            <v>29</v>
          </cell>
          <cell r="DS48">
            <v>21.75</v>
          </cell>
          <cell r="DT48">
            <v>21.75</v>
          </cell>
          <cell r="DU48">
            <v>87</v>
          </cell>
          <cell r="DV48">
            <v>58</v>
          </cell>
          <cell r="DW48">
            <v>21.75</v>
          </cell>
          <cell r="DX48">
            <v>58</v>
          </cell>
          <cell r="DY48">
            <v>50.75</v>
          </cell>
          <cell r="DZ48">
            <v>29</v>
          </cell>
          <cell r="EA48">
            <v>50.75</v>
          </cell>
          <cell r="EB48">
            <v>29</v>
          </cell>
          <cell r="EC48">
            <v>29</v>
          </cell>
          <cell r="ED48">
            <v>29</v>
          </cell>
          <cell r="EE48">
            <v>87</v>
          </cell>
          <cell r="EF48">
            <v>36.25</v>
          </cell>
          <cell r="EG48">
            <v>72.5</v>
          </cell>
          <cell r="EH48">
            <v>43.5</v>
          </cell>
          <cell r="EK48" t="str">
            <v xml:space="preserve">Blankenship, Kelli </v>
          </cell>
        </row>
        <row r="49">
          <cell r="A49">
            <v>46</v>
          </cell>
          <cell r="B49" t="str">
            <v xml:space="preserve">Brausen, Bethany </v>
          </cell>
          <cell r="C49">
            <v>16</v>
          </cell>
          <cell r="D49">
            <v>1</v>
          </cell>
          <cell r="E49">
            <v>1</v>
          </cell>
          <cell r="F49">
            <v>1</v>
          </cell>
          <cell r="G49">
            <v>130</v>
          </cell>
          <cell r="H49">
            <v>240</v>
          </cell>
          <cell r="I49">
            <v>130</v>
          </cell>
          <cell r="J49">
            <v>130</v>
          </cell>
          <cell r="K49">
            <v>117</v>
          </cell>
          <cell r="L49">
            <v>91</v>
          </cell>
          <cell r="M49">
            <v>91</v>
          </cell>
          <cell r="N49">
            <v>84.5</v>
          </cell>
          <cell r="O49">
            <v>240</v>
          </cell>
          <cell r="P49">
            <v>91</v>
          </cell>
          <cell r="Q49">
            <v>91</v>
          </cell>
          <cell r="R49">
            <v>264</v>
          </cell>
          <cell r="S49">
            <v>360</v>
          </cell>
          <cell r="T49">
            <v>65</v>
          </cell>
          <cell r="U49">
            <v>52</v>
          </cell>
          <cell r="V49">
            <v>52</v>
          </cell>
          <cell r="W49">
            <v>45.5</v>
          </cell>
          <cell r="X49">
            <v>45.5</v>
          </cell>
          <cell r="Y49">
            <v>108</v>
          </cell>
          <cell r="Z49">
            <v>180</v>
          </cell>
          <cell r="AA49">
            <v>108</v>
          </cell>
          <cell r="AB49">
            <v>108</v>
          </cell>
          <cell r="AC49">
            <v>264</v>
          </cell>
          <cell r="AD49">
            <v>52</v>
          </cell>
          <cell r="AE49">
            <v>319.20000000000005</v>
          </cell>
          <cell r="AF49">
            <v>276</v>
          </cell>
          <cell r="AG49">
            <v>162.5</v>
          </cell>
          <cell r="AH49">
            <v>84.5</v>
          </cell>
          <cell r="AI49">
            <v>162.5</v>
          </cell>
          <cell r="AJ49">
            <v>78</v>
          </cell>
          <cell r="AK49">
            <v>130</v>
          </cell>
          <cell r="AL49">
            <v>120</v>
          </cell>
          <cell r="AM49">
            <v>120</v>
          </cell>
          <cell r="AX49">
            <v>240</v>
          </cell>
          <cell r="AY49">
            <v>192</v>
          </cell>
          <cell r="AZ49">
            <v>120</v>
          </cell>
          <cell r="BA49">
            <v>108</v>
          </cell>
          <cell r="BB49">
            <v>96</v>
          </cell>
          <cell r="BC49">
            <v>48</v>
          </cell>
          <cell r="BD49">
            <v>144</v>
          </cell>
          <cell r="BE49">
            <v>84</v>
          </cell>
          <cell r="BF49">
            <v>168</v>
          </cell>
          <cell r="BG49">
            <v>84</v>
          </cell>
          <cell r="BH49">
            <v>96</v>
          </cell>
          <cell r="BI49">
            <v>96</v>
          </cell>
          <cell r="BJ49">
            <v>96</v>
          </cell>
          <cell r="BK49">
            <v>288</v>
          </cell>
          <cell r="BL49">
            <v>195</v>
          </cell>
          <cell r="BM49">
            <v>240</v>
          </cell>
          <cell r="BN49">
            <v>319.20000000000005</v>
          </cell>
          <cell r="BO49">
            <v>48</v>
          </cell>
          <cell r="BP49">
            <v>240</v>
          </cell>
          <cell r="BQ49">
            <v>240</v>
          </cell>
          <cell r="BR49">
            <v>120</v>
          </cell>
          <cell r="BS49">
            <v>120</v>
          </cell>
          <cell r="CB49">
            <v>130</v>
          </cell>
          <cell r="CC49">
            <v>104</v>
          </cell>
          <cell r="CD49">
            <v>52</v>
          </cell>
          <cell r="CE49">
            <v>45.5</v>
          </cell>
          <cell r="CF49">
            <v>26</v>
          </cell>
          <cell r="CG49">
            <v>22.75</v>
          </cell>
          <cell r="CH49">
            <v>130</v>
          </cell>
          <cell r="CJ49">
            <v>32.5</v>
          </cell>
          <cell r="CK49">
            <v>16.25</v>
          </cell>
          <cell r="CL49">
            <v>16.25</v>
          </cell>
          <cell r="CM49">
            <v>13</v>
          </cell>
          <cell r="CN49">
            <v>26</v>
          </cell>
          <cell r="CO49">
            <v>91</v>
          </cell>
          <cell r="CP49">
            <v>156</v>
          </cell>
          <cell r="CQ49">
            <v>97.5</v>
          </cell>
          <cell r="CR49">
            <v>45.5</v>
          </cell>
          <cell r="CS49">
            <v>84.5</v>
          </cell>
          <cell r="CT49">
            <v>78</v>
          </cell>
          <cell r="CU49">
            <v>71.5</v>
          </cell>
          <cell r="CV49">
            <v>71.5</v>
          </cell>
          <cell r="CW49">
            <v>71.5</v>
          </cell>
          <cell r="CX49">
            <v>32.5</v>
          </cell>
          <cell r="CY49">
            <v>32.5</v>
          </cell>
          <cell r="CZ49">
            <v>45.5</v>
          </cell>
          <cell r="DA49">
            <v>32.5</v>
          </cell>
          <cell r="DB49">
            <v>32.5</v>
          </cell>
          <cell r="DC49">
            <v>19.5</v>
          </cell>
          <cell r="DD49">
            <v>19.5</v>
          </cell>
          <cell r="DE49">
            <v>97.5</v>
          </cell>
          <cell r="DF49">
            <v>104</v>
          </cell>
          <cell r="DG49">
            <v>45.5</v>
          </cell>
          <cell r="DH49">
            <v>45.5</v>
          </cell>
          <cell r="DI49">
            <v>104</v>
          </cell>
          <cell r="DJ49">
            <v>65</v>
          </cell>
          <cell r="DK49">
            <v>65</v>
          </cell>
          <cell r="DL49">
            <v>26</v>
          </cell>
          <cell r="DM49">
            <v>19.5</v>
          </cell>
          <cell r="DN49">
            <v>19.5</v>
          </cell>
          <cell r="DO49">
            <v>26</v>
          </cell>
          <cell r="DP49">
            <v>26</v>
          </cell>
          <cell r="DQ49">
            <v>26</v>
          </cell>
          <cell r="DR49">
            <v>26</v>
          </cell>
          <cell r="DS49">
            <v>19.5</v>
          </cell>
          <cell r="DT49">
            <v>19.5</v>
          </cell>
          <cell r="DU49">
            <v>78</v>
          </cell>
          <cell r="DV49">
            <v>52</v>
          </cell>
          <cell r="DW49">
            <v>19.5</v>
          </cell>
          <cell r="DX49">
            <v>52</v>
          </cell>
          <cell r="DY49">
            <v>45.5</v>
          </cell>
          <cell r="DZ49">
            <v>26</v>
          </cell>
          <cell r="EA49">
            <v>45.5</v>
          </cell>
          <cell r="EB49">
            <v>26</v>
          </cell>
          <cell r="EC49">
            <v>26</v>
          </cell>
          <cell r="ED49">
            <v>26</v>
          </cell>
          <cell r="EE49">
            <v>78</v>
          </cell>
          <cell r="EF49">
            <v>32.5</v>
          </cell>
          <cell r="EG49">
            <v>65</v>
          </cell>
          <cell r="EH49">
            <v>39</v>
          </cell>
          <cell r="EK49" t="str">
            <v xml:space="preserve">Drazan, Rachael </v>
          </cell>
        </row>
        <row r="50">
          <cell r="A50">
            <v>47</v>
          </cell>
          <cell r="B50" t="str">
            <v xml:space="preserve">Davis, Sarah </v>
          </cell>
          <cell r="C50">
            <v>9</v>
          </cell>
          <cell r="D50">
            <v>1</v>
          </cell>
          <cell r="E50">
            <v>1</v>
          </cell>
          <cell r="F50">
            <v>1</v>
          </cell>
          <cell r="G50">
            <v>145</v>
          </cell>
          <cell r="H50">
            <v>255</v>
          </cell>
          <cell r="I50">
            <v>120</v>
          </cell>
          <cell r="J50">
            <v>145</v>
          </cell>
          <cell r="K50">
            <v>130.5</v>
          </cell>
          <cell r="L50">
            <v>101.5</v>
          </cell>
          <cell r="M50">
            <v>101.5</v>
          </cell>
          <cell r="N50">
            <v>94.25</v>
          </cell>
          <cell r="O50">
            <v>255</v>
          </cell>
          <cell r="P50">
            <v>101.5</v>
          </cell>
          <cell r="Q50">
            <v>101.5</v>
          </cell>
          <cell r="R50">
            <v>280.5</v>
          </cell>
          <cell r="S50">
            <v>382.5</v>
          </cell>
          <cell r="T50">
            <v>72.5</v>
          </cell>
          <cell r="U50">
            <v>58</v>
          </cell>
          <cell r="V50">
            <v>58</v>
          </cell>
          <cell r="W50">
            <v>50.75</v>
          </cell>
          <cell r="X50">
            <v>50.75</v>
          </cell>
          <cell r="Y50">
            <v>114.75</v>
          </cell>
          <cell r="Z50">
            <v>191.25</v>
          </cell>
          <cell r="AA50">
            <v>114.75</v>
          </cell>
          <cell r="AB50">
            <v>114.75</v>
          </cell>
          <cell r="AC50">
            <v>280.5</v>
          </cell>
          <cell r="AD50">
            <v>58</v>
          </cell>
          <cell r="AE50">
            <v>339.15000000000003</v>
          </cell>
          <cell r="AF50">
            <v>293.25</v>
          </cell>
          <cell r="AG50">
            <v>181.25</v>
          </cell>
          <cell r="AH50">
            <v>94.25</v>
          </cell>
          <cell r="AI50">
            <v>150</v>
          </cell>
          <cell r="AJ50">
            <v>72</v>
          </cell>
          <cell r="AK50">
            <v>145</v>
          </cell>
          <cell r="AL50">
            <v>127.5</v>
          </cell>
          <cell r="AM50">
            <v>127.5</v>
          </cell>
          <cell r="AX50">
            <v>255</v>
          </cell>
          <cell r="AY50">
            <v>204</v>
          </cell>
          <cell r="AZ50">
            <v>127.5</v>
          </cell>
          <cell r="BA50">
            <v>114.75</v>
          </cell>
          <cell r="BB50">
            <v>102</v>
          </cell>
          <cell r="BC50">
            <v>51</v>
          </cell>
          <cell r="BD50">
            <v>153</v>
          </cell>
          <cell r="BE50">
            <v>89.25</v>
          </cell>
          <cell r="BF50">
            <v>178.5</v>
          </cell>
          <cell r="BG50">
            <v>89.25</v>
          </cell>
          <cell r="BH50">
            <v>102</v>
          </cell>
          <cell r="BI50">
            <v>102</v>
          </cell>
          <cell r="BJ50">
            <v>102</v>
          </cell>
          <cell r="BK50">
            <v>306</v>
          </cell>
          <cell r="BL50">
            <v>217.5</v>
          </cell>
          <cell r="BM50">
            <v>255</v>
          </cell>
          <cell r="BN50">
            <v>339.15000000000003</v>
          </cell>
          <cell r="BO50">
            <v>51</v>
          </cell>
          <cell r="BP50">
            <v>255</v>
          </cell>
          <cell r="BQ50">
            <v>255</v>
          </cell>
          <cell r="BR50">
            <v>127.5</v>
          </cell>
          <cell r="BS50">
            <v>127.5</v>
          </cell>
          <cell r="CB50">
            <v>120</v>
          </cell>
          <cell r="CC50">
            <v>96</v>
          </cell>
          <cell r="CD50">
            <v>48</v>
          </cell>
          <cell r="CE50">
            <v>42</v>
          </cell>
          <cell r="CF50">
            <v>24</v>
          </cell>
          <cell r="CG50">
            <v>21</v>
          </cell>
          <cell r="CH50">
            <v>120</v>
          </cell>
          <cell r="CJ50">
            <v>30</v>
          </cell>
          <cell r="CK50">
            <v>15</v>
          </cell>
          <cell r="CL50">
            <v>15</v>
          </cell>
          <cell r="CM50">
            <v>12</v>
          </cell>
          <cell r="CN50">
            <v>24</v>
          </cell>
          <cell r="CO50">
            <v>84</v>
          </cell>
          <cell r="CP50">
            <v>144</v>
          </cell>
          <cell r="CQ50">
            <v>90</v>
          </cell>
          <cell r="CR50">
            <v>42</v>
          </cell>
          <cell r="CS50">
            <v>78</v>
          </cell>
          <cell r="CT50">
            <v>72</v>
          </cell>
          <cell r="CU50">
            <v>66</v>
          </cell>
          <cell r="CV50">
            <v>66</v>
          </cell>
          <cell r="CW50">
            <v>66</v>
          </cell>
          <cell r="CX50">
            <v>30</v>
          </cell>
          <cell r="CY50">
            <v>30</v>
          </cell>
          <cell r="CZ50">
            <v>42</v>
          </cell>
          <cell r="DA50">
            <v>30</v>
          </cell>
          <cell r="DB50">
            <v>30</v>
          </cell>
          <cell r="DC50">
            <v>18</v>
          </cell>
          <cell r="DD50">
            <v>18</v>
          </cell>
          <cell r="DE50">
            <v>90</v>
          </cell>
          <cell r="DF50">
            <v>96</v>
          </cell>
          <cell r="DG50">
            <v>42</v>
          </cell>
          <cell r="DH50">
            <v>42</v>
          </cell>
          <cell r="DI50">
            <v>96</v>
          </cell>
          <cell r="DJ50">
            <v>60</v>
          </cell>
          <cell r="DK50">
            <v>60</v>
          </cell>
          <cell r="DL50">
            <v>24</v>
          </cell>
          <cell r="DM50">
            <v>18</v>
          </cell>
          <cell r="DN50">
            <v>18</v>
          </cell>
          <cell r="DO50">
            <v>24</v>
          </cell>
          <cell r="DP50">
            <v>24</v>
          </cell>
          <cell r="DQ50">
            <v>24</v>
          </cell>
          <cell r="DR50">
            <v>24</v>
          </cell>
          <cell r="DS50">
            <v>18</v>
          </cell>
          <cell r="DT50">
            <v>18</v>
          </cell>
          <cell r="DU50">
            <v>72</v>
          </cell>
          <cell r="DV50">
            <v>48</v>
          </cell>
          <cell r="DW50">
            <v>18</v>
          </cell>
          <cell r="DX50">
            <v>48</v>
          </cell>
          <cell r="DY50">
            <v>42</v>
          </cell>
          <cell r="DZ50">
            <v>24</v>
          </cell>
          <cell r="EA50">
            <v>42</v>
          </cell>
          <cell r="EB50">
            <v>24</v>
          </cell>
          <cell r="EC50">
            <v>24</v>
          </cell>
          <cell r="ED50">
            <v>24</v>
          </cell>
          <cell r="EE50">
            <v>72</v>
          </cell>
          <cell r="EF50">
            <v>30</v>
          </cell>
          <cell r="EG50">
            <v>60</v>
          </cell>
          <cell r="EH50">
            <v>36</v>
          </cell>
          <cell r="EK50" t="str">
            <v xml:space="preserve">Erickson, Sarah  </v>
          </cell>
        </row>
        <row r="51">
          <cell r="A51">
            <v>48</v>
          </cell>
          <cell r="B51" t="str">
            <v xml:space="preserve">Downey, Samantha </v>
          </cell>
          <cell r="C51">
            <v>3</v>
          </cell>
          <cell r="D51">
            <v>1</v>
          </cell>
          <cell r="E51">
            <v>1</v>
          </cell>
          <cell r="F51">
            <v>1</v>
          </cell>
          <cell r="G51">
            <v>160</v>
          </cell>
          <cell r="H51">
            <v>235</v>
          </cell>
          <cell r="I51">
            <v>140</v>
          </cell>
          <cell r="J51">
            <v>160</v>
          </cell>
          <cell r="K51">
            <v>144</v>
          </cell>
          <cell r="L51">
            <v>112</v>
          </cell>
          <cell r="M51">
            <v>112</v>
          </cell>
          <cell r="N51">
            <v>104</v>
          </cell>
          <cell r="O51">
            <v>235</v>
          </cell>
          <cell r="P51">
            <v>112</v>
          </cell>
          <cell r="Q51">
            <v>112</v>
          </cell>
          <cell r="R51">
            <v>258.5</v>
          </cell>
          <cell r="S51">
            <v>352.5</v>
          </cell>
          <cell r="T51">
            <v>80</v>
          </cell>
          <cell r="U51">
            <v>64</v>
          </cell>
          <cell r="V51">
            <v>64</v>
          </cell>
          <cell r="W51">
            <v>56</v>
          </cell>
          <cell r="X51">
            <v>56</v>
          </cell>
          <cell r="Y51">
            <v>105.75</v>
          </cell>
          <cell r="Z51">
            <v>176.25</v>
          </cell>
          <cell r="AA51">
            <v>105.75</v>
          </cell>
          <cell r="AB51">
            <v>105.75</v>
          </cell>
          <cell r="AC51">
            <v>258.5</v>
          </cell>
          <cell r="AD51">
            <v>64</v>
          </cell>
          <cell r="AE51">
            <v>312.55</v>
          </cell>
          <cell r="AF51">
            <v>270.25</v>
          </cell>
          <cell r="AG51">
            <v>200</v>
          </cell>
          <cell r="AH51">
            <v>104</v>
          </cell>
          <cell r="AI51">
            <v>175</v>
          </cell>
          <cell r="AJ51">
            <v>84</v>
          </cell>
          <cell r="AK51">
            <v>160</v>
          </cell>
          <cell r="AL51">
            <v>117.5</v>
          </cell>
          <cell r="AM51">
            <v>117.5</v>
          </cell>
          <cell r="AX51">
            <v>235</v>
          </cell>
          <cell r="AY51">
            <v>188</v>
          </cell>
          <cell r="AZ51">
            <v>117.5</v>
          </cell>
          <cell r="BA51">
            <v>105.75</v>
          </cell>
          <cell r="BB51">
            <v>94</v>
          </cell>
          <cell r="BC51">
            <v>47</v>
          </cell>
          <cell r="BD51">
            <v>141</v>
          </cell>
          <cell r="BE51">
            <v>82.25</v>
          </cell>
          <cell r="BF51">
            <v>164.5</v>
          </cell>
          <cell r="BG51">
            <v>82.25</v>
          </cell>
          <cell r="BH51">
            <v>94</v>
          </cell>
          <cell r="BI51">
            <v>94</v>
          </cell>
          <cell r="BJ51">
            <v>94</v>
          </cell>
          <cell r="BK51">
            <v>282</v>
          </cell>
          <cell r="BL51">
            <v>240</v>
          </cell>
          <cell r="BM51">
            <v>235</v>
          </cell>
          <cell r="BN51">
            <v>312.55</v>
          </cell>
          <cell r="BO51">
            <v>47</v>
          </cell>
          <cell r="BP51">
            <v>235</v>
          </cell>
          <cell r="BQ51">
            <v>235</v>
          </cell>
          <cell r="BR51">
            <v>117.5</v>
          </cell>
          <cell r="BS51">
            <v>117.5</v>
          </cell>
          <cell r="CB51">
            <v>140</v>
          </cell>
          <cell r="CC51">
            <v>112</v>
          </cell>
          <cell r="CD51">
            <v>56</v>
          </cell>
          <cell r="CE51">
            <v>49</v>
          </cell>
          <cell r="CF51">
            <v>28</v>
          </cell>
          <cell r="CG51">
            <v>24.5</v>
          </cell>
          <cell r="CH51">
            <v>140</v>
          </cell>
          <cell r="CJ51">
            <v>35</v>
          </cell>
          <cell r="CK51">
            <v>17.5</v>
          </cell>
          <cell r="CL51">
            <v>17.5</v>
          </cell>
          <cell r="CM51">
            <v>14</v>
          </cell>
          <cell r="CN51">
            <v>28</v>
          </cell>
          <cell r="CO51">
            <v>98</v>
          </cell>
          <cell r="CP51">
            <v>168</v>
          </cell>
          <cell r="CQ51">
            <v>105</v>
          </cell>
          <cell r="CR51">
            <v>49</v>
          </cell>
          <cell r="CS51">
            <v>91</v>
          </cell>
          <cell r="CT51">
            <v>84</v>
          </cell>
          <cell r="CU51">
            <v>77</v>
          </cell>
          <cell r="CV51">
            <v>77</v>
          </cell>
          <cell r="CW51">
            <v>77</v>
          </cell>
          <cell r="CX51">
            <v>35</v>
          </cell>
          <cell r="CY51">
            <v>35</v>
          </cell>
          <cell r="CZ51">
            <v>49</v>
          </cell>
          <cell r="DA51">
            <v>35</v>
          </cell>
          <cell r="DB51">
            <v>35</v>
          </cell>
          <cell r="DC51">
            <v>21</v>
          </cell>
          <cell r="DD51">
            <v>21</v>
          </cell>
          <cell r="DE51">
            <v>105</v>
          </cell>
          <cell r="DF51">
            <v>112</v>
          </cell>
          <cell r="DG51">
            <v>49</v>
          </cell>
          <cell r="DH51">
            <v>49</v>
          </cell>
          <cell r="DI51">
            <v>112</v>
          </cell>
          <cell r="DJ51">
            <v>70</v>
          </cell>
          <cell r="DK51">
            <v>70</v>
          </cell>
          <cell r="DL51">
            <v>28</v>
          </cell>
          <cell r="DM51">
            <v>21</v>
          </cell>
          <cell r="DN51">
            <v>21</v>
          </cell>
          <cell r="DO51">
            <v>28</v>
          </cell>
          <cell r="DP51">
            <v>28</v>
          </cell>
          <cell r="DQ51">
            <v>28</v>
          </cell>
          <cell r="DR51">
            <v>28</v>
          </cell>
          <cell r="DS51">
            <v>21</v>
          </cell>
          <cell r="DT51">
            <v>21</v>
          </cell>
          <cell r="DU51">
            <v>84</v>
          </cell>
          <cell r="DV51">
            <v>56</v>
          </cell>
          <cell r="DW51">
            <v>21</v>
          </cell>
          <cell r="DX51">
            <v>56</v>
          </cell>
          <cell r="DY51">
            <v>49</v>
          </cell>
          <cell r="DZ51">
            <v>28</v>
          </cell>
          <cell r="EA51">
            <v>49</v>
          </cell>
          <cell r="EB51">
            <v>28</v>
          </cell>
          <cell r="EC51">
            <v>28</v>
          </cell>
          <cell r="ED51">
            <v>28</v>
          </cell>
          <cell r="EE51">
            <v>84</v>
          </cell>
          <cell r="EF51">
            <v>35</v>
          </cell>
          <cell r="EG51">
            <v>70</v>
          </cell>
          <cell r="EH51">
            <v>42</v>
          </cell>
          <cell r="EK51" t="str">
            <v xml:space="preserve">Francis, Brittany  </v>
          </cell>
        </row>
        <row r="52">
          <cell r="A52">
            <v>49</v>
          </cell>
          <cell r="B52" t="str">
            <v xml:space="preserve">Erickson, Sarah  </v>
          </cell>
          <cell r="C52" t="str">
            <v>4  </v>
          </cell>
          <cell r="D52">
            <v>1</v>
          </cell>
          <cell r="E52">
            <v>1</v>
          </cell>
          <cell r="F52">
            <v>1</v>
          </cell>
          <cell r="G52">
            <v>300</v>
          </cell>
          <cell r="H52">
            <v>300</v>
          </cell>
          <cell r="I52">
            <v>155</v>
          </cell>
          <cell r="J52">
            <v>300</v>
          </cell>
          <cell r="K52">
            <v>270</v>
          </cell>
          <cell r="L52">
            <v>210</v>
          </cell>
          <cell r="M52">
            <v>210</v>
          </cell>
          <cell r="N52">
            <v>195</v>
          </cell>
          <cell r="O52">
            <v>300</v>
          </cell>
          <cell r="P52">
            <v>210</v>
          </cell>
          <cell r="Q52">
            <v>210</v>
          </cell>
          <cell r="R52">
            <v>330</v>
          </cell>
          <cell r="S52">
            <v>450</v>
          </cell>
          <cell r="T52">
            <v>150</v>
          </cell>
          <cell r="U52">
            <v>120</v>
          </cell>
          <cell r="V52">
            <v>120</v>
          </cell>
          <cell r="W52">
            <v>105</v>
          </cell>
          <cell r="X52">
            <v>105</v>
          </cell>
          <cell r="Y52">
            <v>135</v>
          </cell>
          <cell r="Z52">
            <v>225</v>
          </cell>
          <cell r="AA52">
            <v>135</v>
          </cell>
          <cell r="AB52">
            <v>135</v>
          </cell>
          <cell r="AC52">
            <v>330</v>
          </cell>
          <cell r="AD52">
            <v>120</v>
          </cell>
          <cell r="AE52">
            <v>399</v>
          </cell>
          <cell r="AF52">
            <v>345</v>
          </cell>
          <cell r="AG52">
            <v>375</v>
          </cell>
          <cell r="AH52">
            <v>195</v>
          </cell>
          <cell r="AI52">
            <v>193.75</v>
          </cell>
          <cell r="AJ52">
            <v>93</v>
          </cell>
          <cell r="AK52">
            <v>300</v>
          </cell>
          <cell r="AL52">
            <v>150</v>
          </cell>
          <cell r="AM52">
            <v>150</v>
          </cell>
          <cell r="AX52">
            <v>300</v>
          </cell>
          <cell r="AY52">
            <v>240</v>
          </cell>
          <cell r="AZ52">
            <v>150</v>
          </cell>
          <cell r="BA52">
            <v>135</v>
          </cell>
          <cell r="BB52">
            <v>120</v>
          </cell>
          <cell r="BC52">
            <v>60</v>
          </cell>
          <cell r="BD52">
            <v>180</v>
          </cell>
          <cell r="BE52">
            <v>105</v>
          </cell>
          <cell r="BF52">
            <v>210</v>
          </cell>
          <cell r="BG52">
            <v>105</v>
          </cell>
          <cell r="BH52">
            <v>120</v>
          </cell>
          <cell r="BI52">
            <v>120</v>
          </cell>
          <cell r="BJ52">
            <v>120</v>
          </cell>
          <cell r="BK52">
            <v>360</v>
          </cell>
          <cell r="BL52">
            <v>450</v>
          </cell>
          <cell r="BM52">
            <v>300</v>
          </cell>
          <cell r="BN52">
            <v>399</v>
          </cell>
          <cell r="BO52">
            <v>60</v>
          </cell>
          <cell r="BP52">
            <v>300</v>
          </cell>
          <cell r="BQ52">
            <v>300</v>
          </cell>
          <cell r="BR52">
            <v>150</v>
          </cell>
          <cell r="BS52">
            <v>150</v>
          </cell>
          <cell r="CB52">
            <v>155</v>
          </cell>
          <cell r="CC52">
            <v>124</v>
          </cell>
          <cell r="CD52">
            <v>62</v>
          </cell>
          <cell r="CE52">
            <v>54.25</v>
          </cell>
          <cell r="CF52">
            <v>31</v>
          </cell>
          <cell r="CG52">
            <v>27.125</v>
          </cell>
          <cell r="CH52">
            <v>155</v>
          </cell>
          <cell r="CJ52">
            <v>38.75</v>
          </cell>
          <cell r="CK52">
            <v>19.375</v>
          </cell>
          <cell r="CL52">
            <v>19.375</v>
          </cell>
          <cell r="CM52">
            <v>15.5</v>
          </cell>
          <cell r="CN52">
            <v>31</v>
          </cell>
          <cell r="CO52">
            <v>108.5</v>
          </cell>
          <cell r="CP52">
            <v>186</v>
          </cell>
          <cell r="CQ52">
            <v>116.25</v>
          </cell>
          <cell r="CR52">
            <v>54.25</v>
          </cell>
          <cell r="CS52">
            <v>100.75</v>
          </cell>
          <cell r="CT52">
            <v>93</v>
          </cell>
          <cell r="CU52">
            <v>85.25</v>
          </cell>
          <cell r="CV52">
            <v>85.25</v>
          </cell>
          <cell r="CW52">
            <v>85.25</v>
          </cell>
          <cell r="CX52">
            <v>38.75</v>
          </cell>
          <cell r="CY52">
            <v>38.75</v>
          </cell>
          <cell r="CZ52">
            <v>54.25</v>
          </cell>
          <cell r="DA52">
            <v>38.75</v>
          </cell>
          <cell r="DB52">
            <v>38.75</v>
          </cell>
          <cell r="DC52">
            <v>23.25</v>
          </cell>
          <cell r="DD52">
            <v>23.25</v>
          </cell>
          <cell r="DE52">
            <v>116.25</v>
          </cell>
          <cell r="DF52">
            <v>124</v>
          </cell>
          <cell r="DG52">
            <v>54.25</v>
          </cell>
          <cell r="DH52">
            <v>54.25</v>
          </cell>
          <cell r="DI52">
            <v>124</v>
          </cell>
          <cell r="DJ52">
            <v>77.5</v>
          </cell>
          <cell r="DK52">
            <v>77.5</v>
          </cell>
          <cell r="DL52">
            <v>31</v>
          </cell>
          <cell r="DM52">
            <v>23.25</v>
          </cell>
          <cell r="DN52">
            <v>23.25</v>
          </cell>
          <cell r="DO52">
            <v>31</v>
          </cell>
          <cell r="DP52">
            <v>31</v>
          </cell>
          <cell r="DQ52">
            <v>31</v>
          </cell>
          <cell r="DR52">
            <v>31</v>
          </cell>
          <cell r="DS52">
            <v>23.25</v>
          </cell>
          <cell r="DT52">
            <v>23.25</v>
          </cell>
          <cell r="DU52">
            <v>93</v>
          </cell>
          <cell r="DV52">
            <v>62</v>
          </cell>
          <cell r="DW52">
            <v>23.25</v>
          </cell>
          <cell r="DX52">
            <v>62</v>
          </cell>
          <cell r="DY52">
            <v>54.25</v>
          </cell>
          <cell r="DZ52">
            <v>31</v>
          </cell>
          <cell r="EA52">
            <v>54.25</v>
          </cell>
          <cell r="EB52">
            <v>31</v>
          </cell>
          <cell r="EC52">
            <v>31</v>
          </cell>
          <cell r="ED52">
            <v>31</v>
          </cell>
          <cell r="EE52">
            <v>93</v>
          </cell>
          <cell r="EF52">
            <v>38.75</v>
          </cell>
          <cell r="EG52">
            <v>77.5</v>
          </cell>
          <cell r="EH52">
            <v>46.5</v>
          </cell>
          <cell r="EK52" t="str">
            <v xml:space="preserve">Gagnon, Melanie  </v>
          </cell>
        </row>
        <row r="53">
          <cell r="A53">
            <v>50</v>
          </cell>
          <cell r="B53" t="str">
            <v xml:space="preserve">Frischmann, Katie  </v>
          </cell>
          <cell r="C53" t="str">
            <v>6  </v>
          </cell>
          <cell r="D53">
            <v>1</v>
          </cell>
          <cell r="E53">
            <v>1</v>
          </cell>
          <cell r="F53">
            <v>1</v>
          </cell>
          <cell r="G53">
            <v>150</v>
          </cell>
          <cell r="H53">
            <v>280</v>
          </cell>
          <cell r="I53">
            <v>180</v>
          </cell>
          <cell r="J53">
            <v>150</v>
          </cell>
          <cell r="K53">
            <v>135</v>
          </cell>
          <cell r="L53">
            <v>105</v>
          </cell>
          <cell r="M53">
            <v>105</v>
          </cell>
          <cell r="N53">
            <v>97.5</v>
          </cell>
          <cell r="O53">
            <v>280</v>
          </cell>
          <cell r="P53">
            <v>105</v>
          </cell>
          <cell r="Q53">
            <v>105</v>
          </cell>
          <cell r="R53">
            <v>308</v>
          </cell>
          <cell r="S53">
            <v>420</v>
          </cell>
          <cell r="T53">
            <v>75</v>
          </cell>
          <cell r="U53">
            <v>60</v>
          </cell>
          <cell r="V53">
            <v>60</v>
          </cell>
          <cell r="W53">
            <v>52.5</v>
          </cell>
          <cell r="X53">
            <v>52.5</v>
          </cell>
          <cell r="Y53">
            <v>126</v>
          </cell>
          <cell r="Z53">
            <v>210</v>
          </cell>
          <cell r="AA53">
            <v>126</v>
          </cell>
          <cell r="AB53">
            <v>126</v>
          </cell>
          <cell r="AC53">
            <v>308</v>
          </cell>
          <cell r="AD53">
            <v>60</v>
          </cell>
          <cell r="AE53">
            <v>372.40000000000003</v>
          </cell>
          <cell r="AF53">
            <v>322</v>
          </cell>
          <cell r="AG53">
            <v>187.5</v>
          </cell>
          <cell r="AH53">
            <v>97.5</v>
          </cell>
          <cell r="AI53">
            <v>225</v>
          </cell>
          <cell r="AJ53">
            <v>108</v>
          </cell>
          <cell r="AK53">
            <v>150</v>
          </cell>
          <cell r="AL53">
            <v>140</v>
          </cell>
          <cell r="AM53">
            <v>140</v>
          </cell>
          <cell r="AX53">
            <v>280</v>
          </cell>
          <cell r="AY53">
            <v>224</v>
          </cell>
          <cell r="AZ53">
            <v>140</v>
          </cell>
          <cell r="BA53">
            <v>126</v>
          </cell>
          <cell r="BB53">
            <v>112</v>
          </cell>
          <cell r="BC53">
            <v>56</v>
          </cell>
          <cell r="BD53">
            <v>168</v>
          </cell>
          <cell r="BE53">
            <v>98</v>
          </cell>
          <cell r="BF53">
            <v>196</v>
          </cell>
          <cell r="BG53">
            <v>98</v>
          </cell>
          <cell r="BH53">
            <v>112</v>
          </cell>
          <cell r="BI53">
            <v>112</v>
          </cell>
          <cell r="BJ53">
            <v>112</v>
          </cell>
          <cell r="BK53">
            <v>336</v>
          </cell>
          <cell r="BL53">
            <v>225</v>
          </cell>
          <cell r="BM53">
            <v>280</v>
          </cell>
          <cell r="BN53">
            <v>372.40000000000003</v>
          </cell>
          <cell r="BO53">
            <v>56</v>
          </cell>
          <cell r="BP53">
            <v>280</v>
          </cell>
          <cell r="BQ53">
            <v>280</v>
          </cell>
          <cell r="BR53">
            <v>140</v>
          </cell>
          <cell r="BS53">
            <v>140</v>
          </cell>
          <cell r="CB53">
            <v>180</v>
          </cell>
          <cell r="CC53">
            <v>144</v>
          </cell>
          <cell r="CD53">
            <v>72</v>
          </cell>
          <cell r="CE53">
            <v>62.999999999999993</v>
          </cell>
          <cell r="CF53">
            <v>36</v>
          </cell>
          <cell r="CG53">
            <v>31.499999999999996</v>
          </cell>
          <cell r="CH53">
            <v>180</v>
          </cell>
          <cell r="CJ53">
            <v>45</v>
          </cell>
          <cell r="CK53">
            <v>22.5</v>
          </cell>
          <cell r="CL53">
            <v>22.5</v>
          </cell>
          <cell r="CM53">
            <v>18</v>
          </cell>
          <cell r="CN53">
            <v>36</v>
          </cell>
          <cell r="CO53">
            <v>125.99999999999999</v>
          </cell>
          <cell r="CP53">
            <v>216</v>
          </cell>
          <cell r="CQ53">
            <v>135</v>
          </cell>
          <cell r="CR53">
            <v>62.999999999999993</v>
          </cell>
          <cell r="CS53">
            <v>117</v>
          </cell>
          <cell r="CT53">
            <v>108</v>
          </cell>
          <cell r="CU53">
            <v>99.000000000000014</v>
          </cell>
          <cell r="CV53">
            <v>99.000000000000014</v>
          </cell>
          <cell r="CW53">
            <v>99.000000000000014</v>
          </cell>
          <cell r="CX53">
            <v>45</v>
          </cell>
          <cell r="CY53">
            <v>45</v>
          </cell>
          <cell r="CZ53">
            <v>62.999999999999993</v>
          </cell>
          <cell r="DA53">
            <v>45</v>
          </cell>
          <cell r="DB53">
            <v>45</v>
          </cell>
          <cell r="DC53">
            <v>27</v>
          </cell>
          <cell r="DD53">
            <v>27</v>
          </cell>
          <cell r="DE53">
            <v>135</v>
          </cell>
          <cell r="DF53">
            <v>144</v>
          </cell>
          <cell r="DG53">
            <v>62.999999999999993</v>
          </cell>
          <cell r="DH53">
            <v>62.999999999999993</v>
          </cell>
          <cell r="DI53">
            <v>144</v>
          </cell>
          <cell r="DJ53">
            <v>90</v>
          </cell>
          <cell r="DK53">
            <v>90</v>
          </cell>
          <cell r="DL53">
            <v>36</v>
          </cell>
          <cell r="DM53">
            <v>27</v>
          </cell>
          <cell r="DN53">
            <v>27</v>
          </cell>
          <cell r="DO53">
            <v>36</v>
          </cell>
          <cell r="DP53">
            <v>36</v>
          </cell>
          <cell r="DQ53">
            <v>36</v>
          </cell>
          <cell r="DR53">
            <v>36</v>
          </cell>
          <cell r="DS53">
            <v>27</v>
          </cell>
          <cell r="DT53">
            <v>27</v>
          </cell>
          <cell r="DU53">
            <v>108</v>
          </cell>
          <cell r="DV53">
            <v>72</v>
          </cell>
          <cell r="DW53">
            <v>27</v>
          </cell>
          <cell r="DX53">
            <v>72</v>
          </cell>
          <cell r="DY53">
            <v>62.999999999999993</v>
          </cell>
          <cell r="DZ53">
            <v>36</v>
          </cell>
          <cell r="EA53">
            <v>62.999999999999993</v>
          </cell>
          <cell r="EB53">
            <v>36</v>
          </cell>
          <cell r="EC53">
            <v>36</v>
          </cell>
          <cell r="ED53">
            <v>36</v>
          </cell>
          <cell r="EE53">
            <v>108</v>
          </cell>
          <cell r="EF53">
            <v>45</v>
          </cell>
          <cell r="EG53">
            <v>90</v>
          </cell>
          <cell r="EH53">
            <v>54</v>
          </cell>
          <cell r="EK53" t="str">
            <v xml:space="preserve">Grogan, Alyssa </v>
          </cell>
        </row>
        <row r="54">
          <cell r="A54">
            <v>51</v>
          </cell>
          <cell r="B54" t="str">
            <v xml:space="preserve">Gillanders, Baylee </v>
          </cell>
          <cell r="C54">
            <v>27</v>
          </cell>
          <cell r="D54">
            <v>1</v>
          </cell>
          <cell r="E54">
            <v>1</v>
          </cell>
          <cell r="F54">
            <v>1</v>
          </cell>
          <cell r="G54">
            <v>300</v>
          </cell>
          <cell r="H54">
            <v>200</v>
          </cell>
          <cell r="I54">
            <v>90</v>
          </cell>
          <cell r="J54">
            <v>300</v>
          </cell>
          <cell r="K54">
            <v>270</v>
          </cell>
          <cell r="L54">
            <v>210</v>
          </cell>
          <cell r="M54">
            <v>210</v>
          </cell>
          <cell r="N54">
            <v>195</v>
          </cell>
          <cell r="O54">
            <v>200</v>
          </cell>
          <cell r="P54">
            <v>210</v>
          </cell>
          <cell r="Q54">
            <v>210</v>
          </cell>
          <cell r="R54">
            <v>220.00000000000003</v>
          </cell>
          <cell r="S54">
            <v>300</v>
          </cell>
          <cell r="T54">
            <v>150</v>
          </cell>
          <cell r="U54">
            <v>120</v>
          </cell>
          <cell r="V54">
            <v>120</v>
          </cell>
          <cell r="W54">
            <v>105</v>
          </cell>
          <cell r="X54">
            <v>105</v>
          </cell>
          <cell r="Y54">
            <v>90</v>
          </cell>
          <cell r="Z54">
            <v>150</v>
          </cell>
          <cell r="AA54">
            <v>90</v>
          </cell>
          <cell r="AB54">
            <v>90</v>
          </cell>
          <cell r="AC54">
            <v>220.00000000000003</v>
          </cell>
          <cell r="AD54">
            <v>120</v>
          </cell>
          <cell r="AE54">
            <v>266</v>
          </cell>
          <cell r="AF54">
            <v>229.99999999999997</v>
          </cell>
          <cell r="AG54">
            <v>375</v>
          </cell>
          <cell r="AH54">
            <v>195</v>
          </cell>
          <cell r="AI54">
            <v>112.5</v>
          </cell>
          <cell r="AJ54">
            <v>54</v>
          </cell>
          <cell r="AK54">
            <v>300</v>
          </cell>
          <cell r="AL54">
            <v>100</v>
          </cell>
          <cell r="AM54">
            <v>100</v>
          </cell>
          <cell r="AX54">
            <v>200</v>
          </cell>
          <cell r="AY54">
            <v>160</v>
          </cell>
          <cell r="AZ54">
            <v>100</v>
          </cell>
          <cell r="BA54">
            <v>90</v>
          </cell>
          <cell r="BB54">
            <v>80</v>
          </cell>
          <cell r="BC54">
            <v>40</v>
          </cell>
          <cell r="BD54">
            <v>120</v>
          </cell>
          <cell r="BE54">
            <v>70</v>
          </cell>
          <cell r="BF54">
            <v>140</v>
          </cell>
          <cell r="BG54">
            <v>70</v>
          </cell>
          <cell r="BH54">
            <v>80</v>
          </cell>
          <cell r="BI54">
            <v>80</v>
          </cell>
          <cell r="BJ54">
            <v>80</v>
          </cell>
          <cell r="BK54">
            <v>240</v>
          </cell>
          <cell r="BL54">
            <v>450</v>
          </cell>
          <cell r="BM54">
            <v>200</v>
          </cell>
          <cell r="BN54">
            <v>266</v>
          </cell>
          <cell r="BO54">
            <v>40</v>
          </cell>
          <cell r="BP54">
            <v>200</v>
          </cell>
          <cell r="BQ54">
            <v>200</v>
          </cell>
          <cell r="BR54">
            <v>100</v>
          </cell>
          <cell r="BS54">
            <v>100</v>
          </cell>
          <cell r="CB54">
            <v>90</v>
          </cell>
          <cell r="CC54">
            <v>72</v>
          </cell>
          <cell r="CD54">
            <v>36</v>
          </cell>
          <cell r="CE54">
            <v>31.499999999999996</v>
          </cell>
          <cell r="CF54">
            <v>18</v>
          </cell>
          <cell r="CG54">
            <v>15.749999999999998</v>
          </cell>
          <cell r="CH54">
            <v>90</v>
          </cell>
          <cell r="CJ54">
            <v>22.5</v>
          </cell>
          <cell r="CK54">
            <v>11.25</v>
          </cell>
          <cell r="CL54">
            <v>11.25</v>
          </cell>
          <cell r="CM54">
            <v>9</v>
          </cell>
          <cell r="CN54">
            <v>18</v>
          </cell>
          <cell r="CO54">
            <v>62.999999999999993</v>
          </cell>
          <cell r="CP54">
            <v>108</v>
          </cell>
          <cell r="CQ54">
            <v>67.5</v>
          </cell>
          <cell r="CR54">
            <v>31.499999999999996</v>
          </cell>
          <cell r="CS54">
            <v>58.5</v>
          </cell>
          <cell r="CT54">
            <v>54</v>
          </cell>
          <cell r="CU54">
            <v>49.500000000000007</v>
          </cell>
          <cell r="CV54">
            <v>49.500000000000007</v>
          </cell>
          <cell r="CW54">
            <v>49.500000000000007</v>
          </cell>
          <cell r="CX54">
            <v>22.5</v>
          </cell>
          <cell r="CY54">
            <v>22.5</v>
          </cell>
          <cell r="CZ54">
            <v>31.499999999999996</v>
          </cell>
          <cell r="DA54">
            <v>22.5</v>
          </cell>
          <cell r="DB54">
            <v>22.5</v>
          </cell>
          <cell r="DC54">
            <v>13.5</v>
          </cell>
          <cell r="DD54">
            <v>13.5</v>
          </cell>
          <cell r="DE54">
            <v>67.5</v>
          </cell>
          <cell r="DF54">
            <v>72</v>
          </cell>
          <cell r="DG54">
            <v>31.499999999999996</v>
          </cell>
          <cell r="DH54">
            <v>31.499999999999996</v>
          </cell>
          <cell r="DI54">
            <v>72</v>
          </cell>
          <cell r="DJ54">
            <v>45</v>
          </cell>
          <cell r="DK54">
            <v>45</v>
          </cell>
          <cell r="DL54">
            <v>18</v>
          </cell>
          <cell r="DM54">
            <v>13.5</v>
          </cell>
          <cell r="DN54">
            <v>13.5</v>
          </cell>
          <cell r="DO54">
            <v>18</v>
          </cell>
          <cell r="DP54">
            <v>18</v>
          </cell>
          <cell r="DQ54">
            <v>18</v>
          </cell>
          <cell r="DR54">
            <v>18</v>
          </cell>
          <cell r="DS54">
            <v>13.5</v>
          </cell>
          <cell r="DT54">
            <v>13.5</v>
          </cell>
          <cell r="DU54">
            <v>54</v>
          </cell>
          <cell r="DV54">
            <v>36</v>
          </cell>
          <cell r="DW54">
            <v>13.5</v>
          </cell>
          <cell r="DX54">
            <v>36</v>
          </cell>
          <cell r="DY54">
            <v>31.499999999999996</v>
          </cell>
          <cell r="DZ54">
            <v>18</v>
          </cell>
          <cell r="EA54">
            <v>31.499999999999996</v>
          </cell>
          <cell r="EB54">
            <v>18</v>
          </cell>
          <cell r="EC54">
            <v>18</v>
          </cell>
          <cell r="ED54">
            <v>18</v>
          </cell>
          <cell r="EE54">
            <v>54</v>
          </cell>
          <cell r="EF54">
            <v>22.5</v>
          </cell>
          <cell r="EG54">
            <v>45</v>
          </cell>
          <cell r="EH54">
            <v>27</v>
          </cell>
          <cell r="EK54" t="str">
            <v xml:space="preserve">Hanlon, Kim </v>
          </cell>
        </row>
        <row r="55">
          <cell r="A55">
            <v>52</v>
          </cell>
          <cell r="B55" t="str">
            <v xml:space="preserve">Grogan, Alyssa </v>
          </cell>
          <cell r="C55">
            <v>33</v>
          </cell>
          <cell r="D55">
            <v>1</v>
          </cell>
          <cell r="E55">
            <v>1</v>
          </cell>
          <cell r="F55">
            <v>1</v>
          </cell>
          <cell r="G55">
            <v>300</v>
          </cell>
          <cell r="H55">
            <v>290</v>
          </cell>
          <cell r="I55">
            <v>145</v>
          </cell>
          <cell r="J55">
            <v>300</v>
          </cell>
          <cell r="K55">
            <v>270</v>
          </cell>
          <cell r="L55">
            <v>210</v>
          </cell>
          <cell r="M55">
            <v>210</v>
          </cell>
          <cell r="N55">
            <v>195</v>
          </cell>
          <cell r="O55">
            <v>290</v>
          </cell>
          <cell r="P55">
            <v>210</v>
          </cell>
          <cell r="Q55">
            <v>210</v>
          </cell>
          <cell r="R55">
            <v>319</v>
          </cell>
          <cell r="S55">
            <v>435</v>
          </cell>
          <cell r="T55">
            <v>150</v>
          </cell>
          <cell r="U55">
            <v>120</v>
          </cell>
          <cell r="V55">
            <v>120</v>
          </cell>
          <cell r="W55">
            <v>105</v>
          </cell>
          <cell r="X55">
            <v>105</v>
          </cell>
          <cell r="Y55">
            <v>130.5</v>
          </cell>
          <cell r="Z55">
            <v>217.5</v>
          </cell>
          <cell r="AA55">
            <v>130.5</v>
          </cell>
          <cell r="AB55">
            <v>130.5</v>
          </cell>
          <cell r="AC55">
            <v>319</v>
          </cell>
          <cell r="AD55">
            <v>120</v>
          </cell>
          <cell r="AE55">
            <v>385.70000000000005</v>
          </cell>
          <cell r="AF55">
            <v>333.5</v>
          </cell>
          <cell r="AG55">
            <v>375</v>
          </cell>
          <cell r="AH55">
            <v>195</v>
          </cell>
          <cell r="AI55">
            <v>181.25</v>
          </cell>
          <cell r="AJ55">
            <v>87</v>
          </cell>
          <cell r="AK55">
            <v>300</v>
          </cell>
          <cell r="AL55">
            <v>145</v>
          </cell>
          <cell r="AM55">
            <v>145</v>
          </cell>
          <cell r="AX55">
            <v>290</v>
          </cell>
          <cell r="AY55">
            <v>232</v>
          </cell>
          <cell r="AZ55">
            <v>145</v>
          </cell>
          <cell r="BA55">
            <v>130.5</v>
          </cell>
          <cell r="BB55">
            <v>116</v>
          </cell>
          <cell r="BC55">
            <v>58</v>
          </cell>
          <cell r="BD55">
            <v>174</v>
          </cell>
          <cell r="BE55">
            <v>101.5</v>
          </cell>
          <cell r="BF55">
            <v>203</v>
          </cell>
          <cell r="BG55">
            <v>101.5</v>
          </cell>
          <cell r="BH55">
            <v>116</v>
          </cell>
          <cell r="BI55">
            <v>116</v>
          </cell>
          <cell r="BJ55">
            <v>116</v>
          </cell>
          <cell r="BK55">
            <v>348</v>
          </cell>
          <cell r="BL55">
            <v>450</v>
          </cell>
          <cell r="BM55">
            <v>290</v>
          </cell>
          <cell r="BN55">
            <v>385.70000000000005</v>
          </cell>
          <cell r="BO55">
            <v>58</v>
          </cell>
          <cell r="BP55">
            <v>290</v>
          </cell>
          <cell r="BQ55">
            <v>290</v>
          </cell>
          <cell r="BR55">
            <v>145</v>
          </cell>
          <cell r="BS55">
            <v>145</v>
          </cell>
          <cell r="CB55">
            <v>145</v>
          </cell>
          <cell r="CC55">
            <v>116</v>
          </cell>
          <cell r="CD55">
            <v>58</v>
          </cell>
          <cell r="CE55">
            <v>50.75</v>
          </cell>
          <cell r="CF55">
            <v>29</v>
          </cell>
          <cell r="CG55">
            <v>25.375</v>
          </cell>
          <cell r="CH55">
            <v>145</v>
          </cell>
          <cell r="CJ55">
            <v>36.25</v>
          </cell>
          <cell r="CK55">
            <v>18.125</v>
          </cell>
          <cell r="CL55">
            <v>18.125</v>
          </cell>
          <cell r="CM55">
            <v>14.5</v>
          </cell>
          <cell r="CN55">
            <v>29</v>
          </cell>
          <cell r="CO55">
            <v>101.5</v>
          </cell>
          <cell r="CP55">
            <v>174</v>
          </cell>
          <cell r="CQ55">
            <v>108.75</v>
          </cell>
          <cell r="CR55">
            <v>50.75</v>
          </cell>
          <cell r="CS55">
            <v>94.25</v>
          </cell>
          <cell r="CT55">
            <v>87</v>
          </cell>
          <cell r="CU55">
            <v>79.75</v>
          </cell>
          <cell r="CV55">
            <v>79.75</v>
          </cell>
          <cell r="CW55">
            <v>79.75</v>
          </cell>
          <cell r="CX55">
            <v>36.25</v>
          </cell>
          <cell r="CY55">
            <v>36.25</v>
          </cell>
          <cell r="CZ55">
            <v>50.75</v>
          </cell>
          <cell r="DA55">
            <v>36.25</v>
          </cell>
          <cell r="DB55">
            <v>36.25</v>
          </cell>
          <cell r="DC55">
            <v>21.75</v>
          </cell>
          <cell r="DD55">
            <v>21.75</v>
          </cell>
          <cell r="DE55">
            <v>108.75</v>
          </cell>
          <cell r="DF55">
            <v>116</v>
          </cell>
          <cell r="DG55">
            <v>50.75</v>
          </cell>
          <cell r="DH55">
            <v>50.75</v>
          </cell>
          <cell r="DI55">
            <v>116</v>
          </cell>
          <cell r="DJ55">
            <v>72.5</v>
          </cell>
          <cell r="DK55">
            <v>72.5</v>
          </cell>
          <cell r="DL55">
            <v>29</v>
          </cell>
          <cell r="DM55">
            <v>21.75</v>
          </cell>
          <cell r="DN55">
            <v>21.75</v>
          </cell>
          <cell r="DO55">
            <v>29</v>
          </cell>
          <cell r="DP55">
            <v>29</v>
          </cell>
          <cell r="DQ55">
            <v>29</v>
          </cell>
          <cell r="DR55">
            <v>29</v>
          </cell>
          <cell r="DS55">
            <v>21.75</v>
          </cell>
          <cell r="DT55">
            <v>21.75</v>
          </cell>
          <cell r="DU55">
            <v>87</v>
          </cell>
          <cell r="DV55">
            <v>58</v>
          </cell>
          <cell r="DW55">
            <v>21.75</v>
          </cell>
          <cell r="DX55">
            <v>58</v>
          </cell>
          <cell r="DY55">
            <v>50.75</v>
          </cell>
          <cell r="DZ55">
            <v>29</v>
          </cell>
          <cell r="EA55">
            <v>50.75</v>
          </cell>
          <cell r="EB55">
            <v>29</v>
          </cell>
          <cell r="EC55">
            <v>29</v>
          </cell>
          <cell r="ED55">
            <v>29</v>
          </cell>
          <cell r="EE55">
            <v>87</v>
          </cell>
          <cell r="EF55">
            <v>36.25</v>
          </cell>
          <cell r="EG55">
            <v>72.5</v>
          </cell>
          <cell r="EH55">
            <v>43.5</v>
          </cell>
          <cell r="EK55" t="str">
            <v xml:space="preserve">Horton, Jaimie  </v>
          </cell>
        </row>
        <row r="56">
          <cell r="A56">
            <v>53</v>
          </cell>
          <cell r="B56" t="str">
            <v xml:space="preserve">Jalosuo, Mira </v>
          </cell>
          <cell r="C56">
            <v>8</v>
          </cell>
          <cell r="D56">
            <v>1</v>
          </cell>
          <cell r="E56">
            <v>1</v>
          </cell>
          <cell r="F56">
            <v>1</v>
          </cell>
          <cell r="G56">
            <v>160</v>
          </cell>
          <cell r="H56">
            <v>240</v>
          </cell>
          <cell r="I56">
            <v>160</v>
          </cell>
          <cell r="J56">
            <v>160</v>
          </cell>
          <cell r="K56">
            <v>144</v>
          </cell>
          <cell r="L56">
            <v>112</v>
          </cell>
          <cell r="M56">
            <v>112</v>
          </cell>
          <cell r="N56">
            <v>104</v>
          </cell>
          <cell r="O56">
            <v>240</v>
          </cell>
          <cell r="P56">
            <v>112</v>
          </cell>
          <cell r="Q56">
            <v>112</v>
          </cell>
          <cell r="R56">
            <v>264</v>
          </cell>
          <cell r="S56">
            <v>360</v>
          </cell>
          <cell r="T56">
            <v>80</v>
          </cell>
          <cell r="U56">
            <v>64</v>
          </cell>
          <cell r="V56">
            <v>64</v>
          </cell>
          <cell r="W56">
            <v>56</v>
          </cell>
          <cell r="X56">
            <v>56</v>
          </cell>
          <cell r="Y56">
            <v>108</v>
          </cell>
          <cell r="Z56">
            <v>180</v>
          </cell>
          <cell r="AA56">
            <v>108</v>
          </cell>
          <cell r="AB56">
            <v>108</v>
          </cell>
          <cell r="AC56">
            <v>264</v>
          </cell>
          <cell r="AD56">
            <v>64</v>
          </cell>
          <cell r="AE56">
            <v>319.20000000000005</v>
          </cell>
          <cell r="AF56">
            <v>276</v>
          </cell>
          <cell r="AG56">
            <v>200</v>
          </cell>
          <cell r="AH56">
            <v>104</v>
          </cell>
          <cell r="AI56">
            <v>200</v>
          </cell>
          <cell r="AJ56">
            <v>96</v>
          </cell>
          <cell r="AK56">
            <v>160</v>
          </cell>
          <cell r="AL56">
            <v>120</v>
          </cell>
          <cell r="AM56">
            <v>120</v>
          </cell>
          <cell r="AX56">
            <v>240</v>
          </cell>
          <cell r="AY56">
            <v>192</v>
          </cell>
          <cell r="AZ56">
            <v>120</v>
          </cell>
          <cell r="BA56">
            <v>108</v>
          </cell>
          <cell r="BB56">
            <v>96</v>
          </cell>
          <cell r="BC56">
            <v>48</v>
          </cell>
          <cell r="BD56">
            <v>144</v>
          </cell>
          <cell r="BE56">
            <v>84</v>
          </cell>
          <cell r="BF56">
            <v>168</v>
          </cell>
          <cell r="BG56">
            <v>84</v>
          </cell>
          <cell r="BH56">
            <v>96</v>
          </cell>
          <cell r="BI56">
            <v>96</v>
          </cell>
          <cell r="BJ56">
            <v>96</v>
          </cell>
          <cell r="BK56">
            <v>288</v>
          </cell>
          <cell r="BL56">
            <v>240</v>
          </cell>
          <cell r="BM56">
            <v>240</v>
          </cell>
          <cell r="BN56">
            <v>319.20000000000005</v>
          </cell>
          <cell r="BO56">
            <v>48</v>
          </cell>
          <cell r="BP56">
            <v>240</v>
          </cell>
          <cell r="BQ56">
            <v>240</v>
          </cell>
          <cell r="BR56">
            <v>120</v>
          </cell>
          <cell r="BS56">
            <v>120</v>
          </cell>
          <cell r="CB56">
            <v>160</v>
          </cell>
          <cell r="CC56">
            <v>128</v>
          </cell>
          <cell r="CD56">
            <v>64</v>
          </cell>
          <cell r="CE56">
            <v>56</v>
          </cell>
          <cell r="CF56">
            <v>32</v>
          </cell>
          <cell r="CG56">
            <v>28</v>
          </cell>
          <cell r="CH56">
            <v>160</v>
          </cell>
          <cell r="CJ56">
            <v>40</v>
          </cell>
          <cell r="CK56">
            <v>20</v>
          </cell>
          <cell r="CL56">
            <v>20</v>
          </cell>
          <cell r="CM56">
            <v>16</v>
          </cell>
          <cell r="CN56">
            <v>32</v>
          </cell>
          <cell r="CO56">
            <v>112</v>
          </cell>
          <cell r="CP56">
            <v>192</v>
          </cell>
          <cell r="CQ56">
            <v>120</v>
          </cell>
          <cell r="CR56">
            <v>56</v>
          </cell>
          <cell r="CS56">
            <v>104</v>
          </cell>
          <cell r="CT56">
            <v>96</v>
          </cell>
          <cell r="CU56">
            <v>88</v>
          </cell>
          <cell r="CV56">
            <v>88</v>
          </cell>
          <cell r="CW56">
            <v>88</v>
          </cell>
          <cell r="CX56">
            <v>40</v>
          </cell>
          <cell r="CY56">
            <v>40</v>
          </cell>
          <cell r="CZ56">
            <v>56</v>
          </cell>
          <cell r="DA56">
            <v>40</v>
          </cell>
          <cell r="DB56">
            <v>40</v>
          </cell>
          <cell r="DC56">
            <v>24</v>
          </cell>
          <cell r="DD56">
            <v>24</v>
          </cell>
          <cell r="DE56">
            <v>120</v>
          </cell>
          <cell r="DF56">
            <v>128</v>
          </cell>
          <cell r="DG56">
            <v>56</v>
          </cell>
          <cell r="DH56">
            <v>56</v>
          </cell>
          <cell r="DI56">
            <v>128</v>
          </cell>
          <cell r="DJ56">
            <v>80</v>
          </cell>
          <cell r="DK56">
            <v>80</v>
          </cell>
          <cell r="DL56">
            <v>32</v>
          </cell>
          <cell r="DM56">
            <v>24</v>
          </cell>
          <cell r="DN56">
            <v>24</v>
          </cell>
          <cell r="DO56">
            <v>32</v>
          </cell>
          <cell r="DP56">
            <v>32</v>
          </cell>
          <cell r="DQ56">
            <v>32</v>
          </cell>
          <cell r="DR56">
            <v>32</v>
          </cell>
          <cell r="DS56">
            <v>24</v>
          </cell>
          <cell r="DT56">
            <v>24</v>
          </cell>
          <cell r="DU56">
            <v>96</v>
          </cell>
          <cell r="DV56">
            <v>64</v>
          </cell>
          <cell r="DW56">
            <v>24</v>
          </cell>
          <cell r="DX56">
            <v>64</v>
          </cell>
          <cell r="DY56">
            <v>56</v>
          </cell>
          <cell r="DZ56">
            <v>32</v>
          </cell>
          <cell r="EA56">
            <v>56</v>
          </cell>
          <cell r="EB56">
            <v>32</v>
          </cell>
          <cell r="EC56">
            <v>32</v>
          </cell>
          <cell r="ED56">
            <v>32</v>
          </cell>
          <cell r="EE56">
            <v>96</v>
          </cell>
          <cell r="EF56">
            <v>40</v>
          </cell>
          <cell r="EG56">
            <v>80</v>
          </cell>
          <cell r="EH56">
            <v>48</v>
          </cell>
          <cell r="EK56" t="str">
            <v xml:space="preserve">Jones, Chelsey </v>
          </cell>
        </row>
        <row r="57">
          <cell r="A57">
            <v>54</v>
          </cell>
          <cell r="B57" t="str">
            <v>Kelly Terry</v>
          </cell>
          <cell r="C57" t="str">
            <v>#10</v>
          </cell>
          <cell r="D57">
            <v>1</v>
          </cell>
          <cell r="E57">
            <v>1</v>
          </cell>
          <cell r="F57">
            <v>1</v>
          </cell>
          <cell r="G57">
            <v>150</v>
          </cell>
          <cell r="H57">
            <v>250</v>
          </cell>
          <cell r="I57">
            <v>150</v>
          </cell>
          <cell r="J57">
            <v>150</v>
          </cell>
          <cell r="K57">
            <v>135</v>
          </cell>
          <cell r="L57">
            <v>105</v>
          </cell>
          <cell r="M57">
            <v>105</v>
          </cell>
          <cell r="N57">
            <v>97.5</v>
          </cell>
          <cell r="O57">
            <v>250</v>
          </cell>
          <cell r="P57">
            <v>105</v>
          </cell>
          <cell r="Q57">
            <v>105</v>
          </cell>
          <cell r="R57">
            <v>275</v>
          </cell>
          <cell r="S57">
            <v>375</v>
          </cell>
          <cell r="T57">
            <v>75</v>
          </cell>
          <cell r="U57">
            <v>60</v>
          </cell>
          <cell r="V57">
            <v>60</v>
          </cell>
          <cell r="W57">
            <v>52.5</v>
          </cell>
          <cell r="X57">
            <v>52.5</v>
          </cell>
          <cell r="Y57">
            <v>112.5</v>
          </cell>
          <cell r="Z57">
            <v>187.5</v>
          </cell>
          <cell r="AA57">
            <v>112.5</v>
          </cell>
          <cell r="AB57">
            <v>112.5</v>
          </cell>
          <cell r="AC57">
            <v>275</v>
          </cell>
          <cell r="AD57">
            <v>60</v>
          </cell>
          <cell r="AE57">
            <v>332.5</v>
          </cell>
          <cell r="AF57">
            <v>287.5</v>
          </cell>
          <cell r="AG57">
            <v>187.5</v>
          </cell>
          <cell r="AH57">
            <v>97.5</v>
          </cell>
          <cell r="AI57">
            <v>187.5</v>
          </cell>
          <cell r="AJ57">
            <v>90</v>
          </cell>
          <cell r="AK57">
            <v>150</v>
          </cell>
          <cell r="AL57">
            <v>125</v>
          </cell>
          <cell r="AM57">
            <v>125</v>
          </cell>
          <cell r="AX57">
            <v>250</v>
          </cell>
          <cell r="AY57">
            <v>200</v>
          </cell>
          <cell r="AZ57">
            <v>125</v>
          </cell>
          <cell r="BA57">
            <v>112.5</v>
          </cell>
          <cell r="BB57">
            <v>100</v>
          </cell>
          <cell r="BC57">
            <v>50</v>
          </cell>
          <cell r="BD57">
            <v>150</v>
          </cell>
          <cell r="BE57">
            <v>87.5</v>
          </cell>
          <cell r="BF57">
            <v>175</v>
          </cell>
          <cell r="BG57">
            <v>87.5</v>
          </cell>
          <cell r="BH57">
            <v>100</v>
          </cell>
          <cell r="BI57">
            <v>100</v>
          </cell>
          <cell r="BJ57">
            <v>100</v>
          </cell>
          <cell r="BK57">
            <v>300</v>
          </cell>
          <cell r="BL57">
            <v>225</v>
          </cell>
          <cell r="BM57">
            <v>250</v>
          </cell>
          <cell r="BN57">
            <v>332.5</v>
          </cell>
          <cell r="BO57">
            <v>50</v>
          </cell>
          <cell r="BP57">
            <v>250</v>
          </cell>
          <cell r="BQ57">
            <v>250</v>
          </cell>
          <cell r="BR57">
            <v>125</v>
          </cell>
          <cell r="BS57">
            <v>125</v>
          </cell>
          <cell r="CB57">
            <v>150</v>
          </cell>
          <cell r="CC57">
            <v>120</v>
          </cell>
          <cell r="CD57">
            <v>60</v>
          </cell>
          <cell r="CE57">
            <v>52.5</v>
          </cell>
          <cell r="CF57">
            <v>30</v>
          </cell>
          <cell r="CG57">
            <v>26.25</v>
          </cell>
          <cell r="CH57">
            <v>150</v>
          </cell>
          <cell r="CJ57">
            <v>37.5</v>
          </cell>
          <cell r="CK57">
            <v>18.75</v>
          </cell>
          <cell r="CL57">
            <v>18.75</v>
          </cell>
          <cell r="CM57">
            <v>15</v>
          </cell>
          <cell r="CN57">
            <v>30</v>
          </cell>
          <cell r="CO57">
            <v>105</v>
          </cell>
          <cell r="CP57">
            <v>180</v>
          </cell>
          <cell r="CQ57">
            <v>112.5</v>
          </cell>
          <cell r="CR57">
            <v>52.5</v>
          </cell>
          <cell r="CS57">
            <v>97.5</v>
          </cell>
          <cell r="CT57">
            <v>90</v>
          </cell>
          <cell r="CU57">
            <v>82.5</v>
          </cell>
          <cell r="CV57">
            <v>82.5</v>
          </cell>
          <cell r="CW57">
            <v>82.5</v>
          </cell>
          <cell r="CX57">
            <v>37.5</v>
          </cell>
          <cell r="CY57">
            <v>37.5</v>
          </cell>
          <cell r="CZ57">
            <v>52.5</v>
          </cell>
          <cell r="DA57">
            <v>37.5</v>
          </cell>
          <cell r="DB57">
            <v>37.5</v>
          </cell>
          <cell r="DC57">
            <v>22.5</v>
          </cell>
          <cell r="DD57">
            <v>22.5</v>
          </cell>
          <cell r="DE57">
            <v>112.5</v>
          </cell>
          <cell r="DF57">
            <v>120</v>
          </cell>
          <cell r="DG57">
            <v>52.5</v>
          </cell>
          <cell r="DH57">
            <v>52.5</v>
          </cell>
          <cell r="DI57">
            <v>120</v>
          </cell>
          <cell r="DJ57">
            <v>75</v>
          </cell>
          <cell r="DK57">
            <v>75</v>
          </cell>
          <cell r="DL57">
            <v>30</v>
          </cell>
          <cell r="DM57">
            <v>22.5</v>
          </cell>
          <cell r="DN57">
            <v>22.5</v>
          </cell>
          <cell r="DO57">
            <v>30</v>
          </cell>
          <cell r="DP57">
            <v>30</v>
          </cell>
          <cell r="DQ57">
            <v>30</v>
          </cell>
          <cell r="DR57">
            <v>30</v>
          </cell>
          <cell r="DS57">
            <v>22.5</v>
          </cell>
          <cell r="DT57">
            <v>22.5</v>
          </cell>
          <cell r="DU57">
            <v>90</v>
          </cell>
          <cell r="DV57">
            <v>60</v>
          </cell>
          <cell r="DW57">
            <v>22.5</v>
          </cell>
          <cell r="DX57">
            <v>60</v>
          </cell>
          <cell r="DY57">
            <v>52.5</v>
          </cell>
          <cell r="DZ57">
            <v>30</v>
          </cell>
          <cell r="EA57">
            <v>52.5</v>
          </cell>
          <cell r="EB57">
            <v>30</v>
          </cell>
          <cell r="EC57">
            <v>30</v>
          </cell>
          <cell r="ED57">
            <v>30</v>
          </cell>
          <cell r="EE57">
            <v>90</v>
          </cell>
          <cell r="EF57">
            <v>37.5</v>
          </cell>
          <cell r="EG57">
            <v>75</v>
          </cell>
          <cell r="EH57">
            <v>45</v>
          </cell>
          <cell r="EK57" t="str">
            <v xml:space="preserve">Lamoureux , Monique </v>
          </cell>
        </row>
        <row r="58">
          <cell r="A58">
            <v>55</v>
          </cell>
          <cell r="B58" t="str">
            <v xml:space="preserve">Kessel, Amanda  </v>
          </cell>
          <cell r="C58">
            <v>8</v>
          </cell>
          <cell r="D58">
            <v>1</v>
          </cell>
          <cell r="E58">
            <v>1</v>
          </cell>
          <cell r="F58">
            <v>1</v>
          </cell>
          <cell r="G58">
            <v>120</v>
          </cell>
          <cell r="H58">
            <v>225</v>
          </cell>
          <cell r="I58">
            <v>135</v>
          </cell>
          <cell r="J58">
            <v>120</v>
          </cell>
          <cell r="K58">
            <v>108</v>
          </cell>
          <cell r="L58">
            <v>84</v>
          </cell>
          <cell r="M58">
            <v>84</v>
          </cell>
          <cell r="N58">
            <v>78</v>
          </cell>
          <cell r="O58">
            <v>225</v>
          </cell>
          <cell r="P58">
            <v>84</v>
          </cell>
          <cell r="Q58">
            <v>84</v>
          </cell>
          <cell r="R58">
            <v>247.50000000000003</v>
          </cell>
          <cell r="S58">
            <v>337.5</v>
          </cell>
          <cell r="T58">
            <v>60</v>
          </cell>
          <cell r="U58">
            <v>48</v>
          </cell>
          <cell r="V58">
            <v>48</v>
          </cell>
          <cell r="W58">
            <v>42</v>
          </cell>
          <cell r="X58">
            <v>42</v>
          </cell>
          <cell r="Y58">
            <v>101.25</v>
          </cell>
          <cell r="Z58">
            <v>168.75</v>
          </cell>
          <cell r="AA58">
            <v>101.25</v>
          </cell>
          <cell r="AB58">
            <v>101.25</v>
          </cell>
          <cell r="AC58">
            <v>247.50000000000003</v>
          </cell>
          <cell r="AD58">
            <v>48</v>
          </cell>
          <cell r="AE58">
            <v>299.25</v>
          </cell>
          <cell r="AF58">
            <v>258.75</v>
          </cell>
          <cell r="AG58">
            <v>150</v>
          </cell>
          <cell r="AH58">
            <v>78</v>
          </cell>
          <cell r="AI58">
            <v>168.75</v>
          </cell>
          <cell r="AJ58">
            <v>81</v>
          </cell>
          <cell r="AK58">
            <v>120</v>
          </cell>
          <cell r="AL58">
            <v>112.5</v>
          </cell>
          <cell r="AM58">
            <v>112.5</v>
          </cell>
          <cell r="AX58">
            <v>225</v>
          </cell>
          <cell r="AY58">
            <v>180</v>
          </cell>
          <cell r="AZ58">
            <v>112.5</v>
          </cell>
          <cell r="BA58">
            <v>101.25</v>
          </cell>
          <cell r="BB58">
            <v>90</v>
          </cell>
          <cell r="BC58">
            <v>45</v>
          </cell>
          <cell r="BD58">
            <v>135</v>
          </cell>
          <cell r="BE58">
            <v>78.75</v>
          </cell>
          <cell r="BF58">
            <v>157.5</v>
          </cell>
          <cell r="BG58">
            <v>78.75</v>
          </cell>
          <cell r="BH58">
            <v>90</v>
          </cell>
          <cell r="BI58">
            <v>90</v>
          </cell>
          <cell r="BJ58">
            <v>90</v>
          </cell>
          <cell r="BK58">
            <v>270</v>
          </cell>
          <cell r="BL58">
            <v>180</v>
          </cell>
          <cell r="BM58">
            <v>225</v>
          </cell>
          <cell r="BN58">
            <v>299.25</v>
          </cell>
          <cell r="BO58">
            <v>45</v>
          </cell>
          <cell r="BP58">
            <v>225</v>
          </cell>
          <cell r="BQ58">
            <v>225</v>
          </cell>
          <cell r="BR58">
            <v>112.5</v>
          </cell>
          <cell r="BS58">
            <v>112.5</v>
          </cell>
          <cell r="CB58">
            <v>135</v>
          </cell>
          <cell r="CC58">
            <v>108</v>
          </cell>
          <cell r="CD58">
            <v>54</v>
          </cell>
          <cell r="CE58">
            <v>47.25</v>
          </cell>
          <cell r="CF58">
            <v>27</v>
          </cell>
          <cell r="CG58">
            <v>23.625</v>
          </cell>
          <cell r="CH58">
            <v>135</v>
          </cell>
          <cell r="CJ58">
            <v>33.75</v>
          </cell>
          <cell r="CK58">
            <v>16.875</v>
          </cell>
          <cell r="CL58">
            <v>16.875</v>
          </cell>
          <cell r="CM58">
            <v>13.5</v>
          </cell>
          <cell r="CN58">
            <v>27</v>
          </cell>
          <cell r="CO58">
            <v>94.5</v>
          </cell>
          <cell r="CP58">
            <v>162</v>
          </cell>
          <cell r="CQ58">
            <v>101.25</v>
          </cell>
          <cell r="CR58">
            <v>47.25</v>
          </cell>
          <cell r="CS58">
            <v>87.75</v>
          </cell>
          <cell r="CT58">
            <v>81</v>
          </cell>
          <cell r="CU58">
            <v>74.25</v>
          </cell>
          <cell r="CV58">
            <v>74.25</v>
          </cell>
          <cell r="CW58">
            <v>74.25</v>
          </cell>
          <cell r="CX58">
            <v>33.75</v>
          </cell>
          <cell r="CY58">
            <v>33.75</v>
          </cell>
          <cell r="CZ58">
            <v>47.25</v>
          </cell>
          <cell r="DA58">
            <v>33.75</v>
          </cell>
          <cell r="DB58">
            <v>33.75</v>
          </cell>
          <cell r="DC58">
            <v>20.25</v>
          </cell>
          <cell r="DD58">
            <v>20.25</v>
          </cell>
          <cell r="DE58">
            <v>101.25</v>
          </cell>
          <cell r="DF58">
            <v>108</v>
          </cell>
          <cell r="DG58">
            <v>47.25</v>
          </cell>
          <cell r="DH58">
            <v>47.25</v>
          </cell>
          <cell r="DI58">
            <v>108</v>
          </cell>
          <cell r="DJ58">
            <v>67.5</v>
          </cell>
          <cell r="DK58">
            <v>67.5</v>
          </cell>
          <cell r="DL58">
            <v>27</v>
          </cell>
          <cell r="DM58">
            <v>20.25</v>
          </cell>
          <cell r="DN58">
            <v>20.25</v>
          </cell>
          <cell r="DO58">
            <v>27</v>
          </cell>
          <cell r="DP58">
            <v>27</v>
          </cell>
          <cell r="DQ58">
            <v>27</v>
          </cell>
          <cell r="DR58">
            <v>27</v>
          </cell>
          <cell r="DS58">
            <v>20.25</v>
          </cell>
          <cell r="DT58">
            <v>20.25</v>
          </cell>
          <cell r="DU58">
            <v>81</v>
          </cell>
          <cell r="DV58">
            <v>54</v>
          </cell>
          <cell r="DW58">
            <v>20.25</v>
          </cell>
          <cell r="DX58">
            <v>54</v>
          </cell>
          <cell r="DY58">
            <v>47.25</v>
          </cell>
          <cell r="DZ58">
            <v>27</v>
          </cell>
          <cell r="EA58">
            <v>47.25</v>
          </cell>
          <cell r="EB58">
            <v>27</v>
          </cell>
          <cell r="EC58">
            <v>27</v>
          </cell>
          <cell r="ED58">
            <v>27</v>
          </cell>
          <cell r="EE58">
            <v>81</v>
          </cell>
          <cell r="EF58">
            <v>33.75</v>
          </cell>
          <cell r="EG58">
            <v>67.5</v>
          </cell>
          <cell r="EH58">
            <v>40.5</v>
          </cell>
          <cell r="EK58" t="str">
            <v xml:space="preserve">Lamoureux, Jocelyne </v>
          </cell>
        </row>
        <row r="59">
          <cell r="A59">
            <v>56</v>
          </cell>
          <cell r="B59" t="str">
            <v xml:space="preserve">Kortum, Becky </v>
          </cell>
          <cell r="C59">
            <v>11</v>
          </cell>
          <cell r="D59">
            <v>1</v>
          </cell>
          <cell r="E59">
            <v>1</v>
          </cell>
          <cell r="F59">
            <v>1</v>
          </cell>
          <cell r="G59">
            <v>200</v>
          </cell>
          <cell r="H59">
            <v>310</v>
          </cell>
          <cell r="I59">
            <v>165</v>
          </cell>
          <cell r="J59">
            <v>200</v>
          </cell>
          <cell r="K59">
            <v>180</v>
          </cell>
          <cell r="L59">
            <v>140</v>
          </cell>
          <cell r="M59">
            <v>140</v>
          </cell>
          <cell r="N59">
            <v>130</v>
          </cell>
          <cell r="O59">
            <v>310</v>
          </cell>
          <cell r="P59">
            <v>140</v>
          </cell>
          <cell r="Q59">
            <v>140</v>
          </cell>
          <cell r="R59">
            <v>341</v>
          </cell>
          <cell r="S59">
            <v>465</v>
          </cell>
          <cell r="T59">
            <v>100</v>
          </cell>
          <cell r="U59">
            <v>80</v>
          </cell>
          <cell r="V59">
            <v>80</v>
          </cell>
          <cell r="W59">
            <v>70</v>
          </cell>
          <cell r="X59">
            <v>70</v>
          </cell>
          <cell r="Y59">
            <v>139.5</v>
          </cell>
          <cell r="Z59">
            <v>232.5</v>
          </cell>
          <cell r="AA59">
            <v>139.5</v>
          </cell>
          <cell r="AB59">
            <v>139.5</v>
          </cell>
          <cell r="AC59">
            <v>341</v>
          </cell>
          <cell r="AD59">
            <v>80</v>
          </cell>
          <cell r="AE59">
            <v>412.3</v>
          </cell>
          <cell r="AF59">
            <v>356.5</v>
          </cell>
          <cell r="AG59">
            <v>250</v>
          </cell>
          <cell r="AH59">
            <v>130</v>
          </cell>
          <cell r="AI59">
            <v>206.25</v>
          </cell>
          <cell r="AJ59">
            <v>99</v>
          </cell>
          <cell r="AK59">
            <v>200</v>
          </cell>
          <cell r="AL59">
            <v>155</v>
          </cell>
          <cell r="AM59">
            <v>155</v>
          </cell>
          <cell r="AX59">
            <v>310</v>
          </cell>
          <cell r="AY59">
            <v>248</v>
          </cell>
          <cell r="AZ59">
            <v>155</v>
          </cell>
          <cell r="BA59">
            <v>139.5</v>
          </cell>
          <cell r="BB59">
            <v>124</v>
          </cell>
          <cell r="BC59">
            <v>62</v>
          </cell>
          <cell r="BD59">
            <v>186</v>
          </cell>
          <cell r="BE59">
            <v>108.5</v>
          </cell>
          <cell r="BF59">
            <v>217</v>
          </cell>
          <cell r="BG59">
            <v>108.5</v>
          </cell>
          <cell r="BH59">
            <v>124</v>
          </cell>
          <cell r="BI59">
            <v>124</v>
          </cell>
          <cell r="BJ59">
            <v>124</v>
          </cell>
          <cell r="BK59">
            <v>372</v>
          </cell>
          <cell r="BL59">
            <v>300</v>
          </cell>
          <cell r="BM59">
            <v>310</v>
          </cell>
          <cell r="BN59">
            <v>412.3</v>
          </cell>
          <cell r="BO59">
            <v>62</v>
          </cell>
          <cell r="BP59">
            <v>310</v>
          </cell>
          <cell r="BQ59">
            <v>310</v>
          </cell>
          <cell r="BR59">
            <v>155</v>
          </cell>
          <cell r="BS59">
            <v>155</v>
          </cell>
          <cell r="CB59">
            <v>165</v>
          </cell>
          <cell r="CC59">
            <v>132</v>
          </cell>
          <cell r="CD59">
            <v>66</v>
          </cell>
          <cell r="CE59">
            <v>57.749999999999993</v>
          </cell>
          <cell r="CF59">
            <v>33</v>
          </cell>
          <cell r="CG59">
            <v>28.874999999999996</v>
          </cell>
          <cell r="CH59">
            <v>165</v>
          </cell>
          <cell r="CJ59">
            <v>41.25</v>
          </cell>
          <cell r="CK59">
            <v>20.625</v>
          </cell>
          <cell r="CL59">
            <v>20.625</v>
          </cell>
          <cell r="CM59">
            <v>16.5</v>
          </cell>
          <cell r="CN59">
            <v>33</v>
          </cell>
          <cell r="CO59">
            <v>115.49999999999999</v>
          </cell>
          <cell r="CP59">
            <v>198</v>
          </cell>
          <cell r="CQ59">
            <v>123.75</v>
          </cell>
          <cell r="CR59">
            <v>57.749999999999993</v>
          </cell>
          <cell r="CS59">
            <v>107.25</v>
          </cell>
          <cell r="CT59">
            <v>99</v>
          </cell>
          <cell r="CU59">
            <v>90.750000000000014</v>
          </cell>
          <cell r="CV59">
            <v>90.750000000000014</v>
          </cell>
          <cell r="CW59">
            <v>90.750000000000014</v>
          </cell>
          <cell r="CX59">
            <v>41.25</v>
          </cell>
          <cell r="CY59">
            <v>41.25</v>
          </cell>
          <cell r="CZ59">
            <v>57.749999999999993</v>
          </cell>
          <cell r="DA59">
            <v>41.25</v>
          </cell>
          <cell r="DB59">
            <v>41.25</v>
          </cell>
          <cell r="DC59">
            <v>24.75</v>
          </cell>
          <cell r="DD59">
            <v>24.75</v>
          </cell>
          <cell r="DE59">
            <v>123.75</v>
          </cell>
          <cell r="DF59">
            <v>132</v>
          </cell>
          <cell r="DG59">
            <v>57.749999999999993</v>
          </cell>
          <cell r="DH59">
            <v>57.749999999999993</v>
          </cell>
          <cell r="DI59">
            <v>132</v>
          </cell>
          <cell r="DJ59">
            <v>82.5</v>
          </cell>
          <cell r="DK59">
            <v>82.5</v>
          </cell>
          <cell r="DL59">
            <v>33</v>
          </cell>
          <cell r="DM59">
            <v>24.75</v>
          </cell>
          <cell r="DN59">
            <v>24.75</v>
          </cell>
          <cell r="DO59">
            <v>33</v>
          </cell>
          <cell r="DP59">
            <v>33</v>
          </cell>
          <cell r="DQ59">
            <v>33</v>
          </cell>
          <cell r="DR59">
            <v>33</v>
          </cell>
          <cell r="DS59">
            <v>24.75</v>
          </cell>
          <cell r="DT59">
            <v>24.75</v>
          </cell>
          <cell r="DU59">
            <v>99</v>
          </cell>
          <cell r="DV59">
            <v>66</v>
          </cell>
          <cell r="DW59">
            <v>24.75</v>
          </cell>
          <cell r="DX59">
            <v>66</v>
          </cell>
          <cell r="DY59">
            <v>57.749999999999993</v>
          </cell>
          <cell r="DZ59">
            <v>33</v>
          </cell>
          <cell r="EA59">
            <v>57.749999999999993</v>
          </cell>
          <cell r="EB59">
            <v>33</v>
          </cell>
          <cell r="EC59">
            <v>33</v>
          </cell>
          <cell r="ED59">
            <v>33</v>
          </cell>
          <cell r="EE59">
            <v>99</v>
          </cell>
          <cell r="EF59">
            <v>41.25</v>
          </cell>
          <cell r="EG59">
            <v>82.5</v>
          </cell>
          <cell r="EH59">
            <v>49.5</v>
          </cell>
          <cell r="EK59" t="str">
            <v xml:space="preserve">Ludwigson, Nikki </v>
          </cell>
        </row>
        <row r="60">
          <cell r="A60">
            <v>57</v>
          </cell>
          <cell r="B60" t="str">
            <v xml:space="preserve">Ludwigson, Nikki </v>
          </cell>
          <cell r="C60" t="str">
            <v>18  </v>
          </cell>
          <cell r="D60">
            <v>1</v>
          </cell>
          <cell r="E60">
            <v>1</v>
          </cell>
          <cell r="F60">
            <v>1</v>
          </cell>
          <cell r="G60">
            <v>300</v>
          </cell>
          <cell r="H60">
            <v>280</v>
          </cell>
          <cell r="I60">
            <v>145</v>
          </cell>
          <cell r="J60">
            <v>300</v>
          </cell>
          <cell r="K60">
            <v>270</v>
          </cell>
          <cell r="L60">
            <v>210</v>
          </cell>
          <cell r="M60">
            <v>210</v>
          </cell>
          <cell r="N60">
            <v>195</v>
          </cell>
          <cell r="O60">
            <v>280</v>
          </cell>
          <cell r="P60">
            <v>210</v>
          </cell>
          <cell r="Q60">
            <v>210</v>
          </cell>
          <cell r="R60">
            <v>308</v>
          </cell>
          <cell r="S60">
            <v>420</v>
          </cell>
          <cell r="T60">
            <v>150</v>
          </cell>
          <cell r="U60">
            <v>120</v>
          </cell>
          <cell r="V60">
            <v>120</v>
          </cell>
          <cell r="W60">
            <v>105</v>
          </cell>
          <cell r="X60">
            <v>105</v>
          </cell>
          <cell r="Y60">
            <v>126</v>
          </cell>
          <cell r="Z60">
            <v>210</v>
          </cell>
          <cell r="AA60">
            <v>126</v>
          </cell>
          <cell r="AB60">
            <v>126</v>
          </cell>
          <cell r="AC60">
            <v>308</v>
          </cell>
          <cell r="AD60">
            <v>120</v>
          </cell>
          <cell r="AE60">
            <v>372.40000000000003</v>
          </cell>
          <cell r="AF60">
            <v>322</v>
          </cell>
          <cell r="AG60">
            <v>375</v>
          </cell>
          <cell r="AH60">
            <v>195</v>
          </cell>
          <cell r="AI60">
            <v>181.25</v>
          </cell>
          <cell r="AJ60">
            <v>87</v>
          </cell>
          <cell r="AK60">
            <v>300</v>
          </cell>
          <cell r="AL60">
            <v>140</v>
          </cell>
          <cell r="AM60">
            <v>140</v>
          </cell>
          <cell r="AX60">
            <v>280</v>
          </cell>
          <cell r="AY60">
            <v>224</v>
          </cell>
          <cell r="AZ60">
            <v>140</v>
          </cell>
          <cell r="BA60">
            <v>126</v>
          </cell>
          <cell r="BB60">
            <v>112</v>
          </cell>
          <cell r="BC60">
            <v>56</v>
          </cell>
          <cell r="BD60">
            <v>168</v>
          </cell>
          <cell r="BE60">
            <v>98</v>
          </cell>
          <cell r="BF60">
            <v>196</v>
          </cell>
          <cell r="BG60">
            <v>98</v>
          </cell>
          <cell r="BH60">
            <v>112</v>
          </cell>
          <cell r="BI60">
            <v>112</v>
          </cell>
          <cell r="BJ60">
            <v>112</v>
          </cell>
          <cell r="BK60">
            <v>336</v>
          </cell>
          <cell r="BL60">
            <v>450</v>
          </cell>
          <cell r="BM60">
            <v>280</v>
          </cell>
          <cell r="BN60">
            <v>372.40000000000003</v>
          </cell>
          <cell r="BO60">
            <v>56</v>
          </cell>
          <cell r="BP60">
            <v>280</v>
          </cell>
          <cell r="BQ60">
            <v>280</v>
          </cell>
          <cell r="BR60">
            <v>140</v>
          </cell>
          <cell r="BS60">
            <v>140</v>
          </cell>
          <cell r="CB60">
            <v>145</v>
          </cell>
          <cell r="CC60">
            <v>116</v>
          </cell>
          <cell r="CD60">
            <v>58</v>
          </cell>
          <cell r="CE60">
            <v>50.75</v>
          </cell>
          <cell r="CF60">
            <v>29</v>
          </cell>
          <cell r="CG60">
            <v>25.375</v>
          </cell>
          <cell r="CH60">
            <v>145</v>
          </cell>
          <cell r="CJ60">
            <v>36.25</v>
          </cell>
          <cell r="CK60">
            <v>18.125</v>
          </cell>
          <cell r="CL60">
            <v>18.125</v>
          </cell>
          <cell r="CM60">
            <v>14.5</v>
          </cell>
          <cell r="CN60">
            <v>29</v>
          </cell>
          <cell r="CO60">
            <v>101.5</v>
          </cell>
          <cell r="CP60">
            <v>174</v>
          </cell>
          <cell r="CQ60">
            <v>108.75</v>
          </cell>
          <cell r="CR60">
            <v>50.75</v>
          </cell>
          <cell r="CS60">
            <v>94.25</v>
          </cell>
          <cell r="CT60">
            <v>87</v>
          </cell>
          <cell r="CU60">
            <v>79.75</v>
          </cell>
          <cell r="CV60">
            <v>79.75</v>
          </cell>
          <cell r="CW60">
            <v>79.75</v>
          </cell>
          <cell r="CX60">
            <v>36.25</v>
          </cell>
          <cell r="CY60">
            <v>36.25</v>
          </cell>
          <cell r="CZ60">
            <v>50.75</v>
          </cell>
          <cell r="DA60">
            <v>36.25</v>
          </cell>
          <cell r="DB60">
            <v>36.25</v>
          </cell>
          <cell r="DC60">
            <v>21.75</v>
          </cell>
          <cell r="DD60">
            <v>21.75</v>
          </cell>
          <cell r="DE60">
            <v>108.75</v>
          </cell>
          <cell r="DF60">
            <v>116</v>
          </cell>
          <cell r="DG60">
            <v>50.75</v>
          </cell>
          <cell r="DH60">
            <v>50.75</v>
          </cell>
          <cell r="DI60">
            <v>116</v>
          </cell>
          <cell r="DJ60">
            <v>72.5</v>
          </cell>
          <cell r="DK60">
            <v>72.5</v>
          </cell>
          <cell r="DL60">
            <v>29</v>
          </cell>
          <cell r="DM60">
            <v>21.75</v>
          </cell>
          <cell r="DN60">
            <v>21.75</v>
          </cell>
          <cell r="DO60">
            <v>29</v>
          </cell>
          <cell r="DP60">
            <v>29</v>
          </cell>
          <cell r="DQ60">
            <v>29</v>
          </cell>
          <cell r="DR60">
            <v>29</v>
          </cell>
          <cell r="DS60">
            <v>21.75</v>
          </cell>
          <cell r="DT60">
            <v>21.75</v>
          </cell>
          <cell r="DU60">
            <v>87</v>
          </cell>
          <cell r="DV60">
            <v>58</v>
          </cell>
          <cell r="DW60">
            <v>21.75</v>
          </cell>
          <cell r="DX60">
            <v>58</v>
          </cell>
          <cell r="DY60">
            <v>50.75</v>
          </cell>
          <cell r="DZ60">
            <v>29</v>
          </cell>
          <cell r="EA60">
            <v>50.75</v>
          </cell>
          <cell r="EB60">
            <v>29</v>
          </cell>
          <cell r="EC60">
            <v>29</v>
          </cell>
          <cell r="ED60">
            <v>29</v>
          </cell>
          <cell r="EE60">
            <v>87</v>
          </cell>
          <cell r="EF60">
            <v>36.25</v>
          </cell>
          <cell r="EG60">
            <v>72.5</v>
          </cell>
          <cell r="EH60">
            <v>43.5</v>
          </cell>
          <cell r="EK60" t="str">
            <v xml:space="preserve">Lura, Jenny </v>
          </cell>
        </row>
        <row r="61">
          <cell r="A61">
            <v>58</v>
          </cell>
          <cell r="B61" t="str">
            <v>Bona, Rachael</v>
          </cell>
          <cell r="C61">
            <v>15</v>
          </cell>
          <cell r="D61">
            <v>1</v>
          </cell>
          <cell r="E61">
            <v>1</v>
          </cell>
          <cell r="F61">
            <v>1</v>
          </cell>
          <cell r="G61">
            <v>150</v>
          </cell>
          <cell r="H61">
            <v>185</v>
          </cell>
          <cell r="I61">
            <v>153</v>
          </cell>
          <cell r="J61">
            <v>150</v>
          </cell>
          <cell r="K61">
            <v>135</v>
          </cell>
          <cell r="L61">
            <v>105</v>
          </cell>
          <cell r="M61">
            <v>105</v>
          </cell>
          <cell r="N61">
            <v>97.5</v>
          </cell>
          <cell r="O61">
            <v>185</v>
          </cell>
          <cell r="P61">
            <v>105</v>
          </cell>
          <cell r="Q61">
            <v>105</v>
          </cell>
          <cell r="R61">
            <v>203.50000000000003</v>
          </cell>
          <cell r="S61">
            <v>277.5</v>
          </cell>
          <cell r="T61">
            <v>75</v>
          </cell>
          <cell r="U61">
            <v>60</v>
          </cell>
          <cell r="V61">
            <v>60</v>
          </cell>
          <cell r="W61">
            <v>52.5</v>
          </cell>
          <cell r="X61">
            <v>52.5</v>
          </cell>
          <cell r="Y61">
            <v>83.25</v>
          </cell>
          <cell r="Z61">
            <v>138.75</v>
          </cell>
          <cell r="AA61">
            <v>83.25</v>
          </cell>
          <cell r="AB61">
            <v>83.25</v>
          </cell>
          <cell r="AC61">
            <v>203.50000000000003</v>
          </cell>
          <cell r="AD61">
            <v>60</v>
          </cell>
          <cell r="AE61">
            <v>246.05</v>
          </cell>
          <cell r="AF61">
            <v>212.74999999999997</v>
          </cell>
          <cell r="AG61">
            <v>187.5</v>
          </cell>
          <cell r="AH61">
            <v>97.5</v>
          </cell>
          <cell r="AI61">
            <v>191.25</v>
          </cell>
          <cell r="AJ61">
            <v>91.8</v>
          </cell>
          <cell r="AK61">
            <v>150</v>
          </cell>
          <cell r="AL61">
            <v>92.5</v>
          </cell>
          <cell r="AM61">
            <v>92.5</v>
          </cell>
          <cell r="AX61">
            <v>185</v>
          </cell>
          <cell r="AY61">
            <v>148</v>
          </cell>
          <cell r="AZ61">
            <v>92.5</v>
          </cell>
          <cell r="BA61">
            <v>83.25</v>
          </cell>
          <cell r="BB61">
            <v>74</v>
          </cell>
          <cell r="BC61">
            <v>37</v>
          </cell>
          <cell r="BD61">
            <v>111</v>
          </cell>
          <cell r="BE61">
            <v>64.75</v>
          </cell>
          <cell r="BF61">
            <v>129.5</v>
          </cell>
          <cell r="BG61">
            <v>64.75</v>
          </cell>
          <cell r="BH61">
            <v>74</v>
          </cell>
          <cell r="BI61">
            <v>74</v>
          </cell>
          <cell r="BJ61">
            <v>74</v>
          </cell>
          <cell r="BK61">
            <v>222</v>
          </cell>
          <cell r="BL61">
            <v>225</v>
          </cell>
          <cell r="BM61">
            <v>185</v>
          </cell>
          <cell r="BN61">
            <v>246.05</v>
          </cell>
          <cell r="BO61">
            <v>37</v>
          </cell>
          <cell r="BP61">
            <v>185</v>
          </cell>
          <cell r="BQ61">
            <v>185</v>
          </cell>
          <cell r="BR61">
            <v>92.5</v>
          </cell>
          <cell r="BS61">
            <v>92.5</v>
          </cell>
          <cell r="CB61">
            <v>153</v>
          </cell>
          <cell r="CC61">
            <v>122.4</v>
          </cell>
          <cell r="CD61">
            <v>61.2</v>
          </cell>
          <cell r="CE61">
            <v>53.55</v>
          </cell>
          <cell r="CF61">
            <v>30.6</v>
          </cell>
          <cell r="CG61">
            <v>26.774999999999999</v>
          </cell>
          <cell r="CH61">
            <v>153</v>
          </cell>
          <cell r="CJ61">
            <v>38.25</v>
          </cell>
          <cell r="CK61">
            <v>19.125</v>
          </cell>
          <cell r="CL61">
            <v>19.125</v>
          </cell>
          <cell r="CM61">
            <v>15.3</v>
          </cell>
          <cell r="CN61">
            <v>30.6</v>
          </cell>
          <cell r="CO61">
            <v>107.1</v>
          </cell>
          <cell r="CP61">
            <v>183.6</v>
          </cell>
          <cell r="CQ61">
            <v>114.75</v>
          </cell>
          <cell r="CR61">
            <v>53.55</v>
          </cell>
          <cell r="CS61">
            <v>99.45</v>
          </cell>
          <cell r="CT61">
            <v>91.8</v>
          </cell>
          <cell r="CU61">
            <v>84.15</v>
          </cell>
          <cell r="CV61">
            <v>84.15</v>
          </cell>
          <cell r="CW61">
            <v>84.15</v>
          </cell>
          <cell r="CX61">
            <v>38.25</v>
          </cell>
          <cell r="CY61">
            <v>38.25</v>
          </cell>
          <cell r="CZ61">
            <v>53.55</v>
          </cell>
          <cell r="DA61">
            <v>38.25</v>
          </cell>
          <cell r="DB61">
            <v>38.25</v>
          </cell>
          <cell r="DC61">
            <v>22.95</v>
          </cell>
          <cell r="DD61">
            <v>22.95</v>
          </cell>
          <cell r="DE61">
            <v>114.75</v>
          </cell>
          <cell r="DF61">
            <v>122.4</v>
          </cell>
          <cell r="DG61">
            <v>53.55</v>
          </cell>
          <cell r="DH61">
            <v>53.55</v>
          </cell>
          <cell r="DI61">
            <v>122.4</v>
          </cell>
          <cell r="DJ61">
            <v>76.5</v>
          </cell>
          <cell r="DK61">
            <v>76.5</v>
          </cell>
          <cell r="DL61">
            <v>30.6</v>
          </cell>
          <cell r="DM61">
            <v>22.95</v>
          </cell>
          <cell r="DN61">
            <v>22.95</v>
          </cell>
          <cell r="DO61">
            <v>30.6</v>
          </cell>
          <cell r="DP61">
            <v>30.6</v>
          </cell>
          <cell r="DQ61">
            <v>30.6</v>
          </cell>
          <cell r="DR61">
            <v>30.6</v>
          </cell>
          <cell r="DS61">
            <v>22.95</v>
          </cell>
          <cell r="DT61">
            <v>22.95</v>
          </cell>
          <cell r="DU61">
            <v>91.8</v>
          </cell>
          <cell r="DV61">
            <v>61.2</v>
          </cell>
          <cell r="DW61">
            <v>22.95</v>
          </cell>
          <cell r="DX61">
            <v>61.2</v>
          </cell>
          <cell r="DY61">
            <v>53.55</v>
          </cell>
          <cell r="DZ61">
            <v>30.6</v>
          </cell>
          <cell r="EA61">
            <v>53.55</v>
          </cell>
          <cell r="EB61">
            <v>30.6</v>
          </cell>
          <cell r="EC61">
            <v>30.6</v>
          </cell>
          <cell r="ED61">
            <v>30.6</v>
          </cell>
          <cell r="EE61">
            <v>91.8</v>
          </cell>
          <cell r="EF61">
            <v>38.25</v>
          </cell>
          <cell r="EG61">
            <v>76.5</v>
          </cell>
          <cell r="EH61">
            <v>45.9</v>
          </cell>
          <cell r="EK61" t="str">
            <v xml:space="preserve">Marvin, Gigi </v>
          </cell>
        </row>
        <row r="62">
          <cell r="A62">
            <v>59</v>
          </cell>
          <cell r="B62" t="str">
            <v xml:space="preserve">May, Laura </v>
          </cell>
          <cell r="C62" t="str">
            <v>5  </v>
          </cell>
          <cell r="D62">
            <v>1</v>
          </cell>
          <cell r="E62">
            <v>1</v>
          </cell>
          <cell r="F62">
            <v>1</v>
          </cell>
          <cell r="G62">
            <v>150</v>
          </cell>
          <cell r="H62">
            <v>240</v>
          </cell>
          <cell r="I62">
            <v>155</v>
          </cell>
          <cell r="J62">
            <v>150</v>
          </cell>
          <cell r="K62">
            <v>135</v>
          </cell>
          <cell r="L62">
            <v>105</v>
          </cell>
          <cell r="M62">
            <v>105</v>
          </cell>
          <cell r="N62">
            <v>97.5</v>
          </cell>
          <cell r="O62">
            <v>240</v>
          </cell>
          <cell r="P62">
            <v>105</v>
          </cell>
          <cell r="Q62">
            <v>105</v>
          </cell>
          <cell r="R62">
            <v>264</v>
          </cell>
          <cell r="S62">
            <v>360</v>
          </cell>
          <cell r="T62">
            <v>75</v>
          </cell>
          <cell r="U62">
            <v>60</v>
          </cell>
          <cell r="V62">
            <v>60</v>
          </cell>
          <cell r="W62">
            <v>52.5</v>
          </cell>
          <cell r="X62">
            <v>52.5</v>
          </cell>
          <cell r="Y62">
            <v>108</v>
          </cell>
          <cell r="Z62">
            <v>180</v>
          </cell>
          <cell r="AA62">
            <v>108</v>
          </cell>
          <cell r="AB62">
            <v>108</v>
          </cell>
          <cell r="AC62">
            <v>264</v>
          </cell>
          <cell r="AD62">
            <v>60</v>
          </cell>
          <cell r="AE62">
            <v>319.20000000000005</v>
          </cell>
          <cell r="AF62">
            <v>276</v>
          </cell>
          <cell r="AG62">
            <v>187.5</v>
          </cell>
          <cell r="AH62">
            <v>97.5</v>
          </cell>
          <cell r="AI62">
            <v>193.75</v>
          </cell>
          <cell r="AJ62">
            <v>93</v>
          </cell>
          <cell r="AK62">
            <v>150</v>
          </cell>
          <cell r="AL62">
            <v>120</v>
          </cell>
          <cell r="AM62">
            <v>120</v>
          </cell>
          <cell r="AX62">
            <v>240</v>
          </cell>
          <cell r="AY62">
            <v>192</v>
          </cell>
          <cell r="AZ62">
            <v>120</v>
          </cell>
          <cell r="BA62">
            <v>108</v>
          </cell>
          <cell r="BB62">
            <v>96</v>
          </cell>
          <cell r="BC62">
            <v>48</v>
          </cell>
          <cell r="BD62">
            <v>144</v>
          </cell>
          <cell r="BE62">
            <v>84</v>
          </cell>
          <cell r="BF62">
            <v>168</v>
          </cell>
          <cell r="BG62">
            <v>84</v>
          </cell>
          <cell r="BH62">
            <v>96</v>
          </cell>
          <cell r="BI62">
            <v>96</v>
          </cell>
          <cell r="BJ62">
            <v>96</v>
          </cell>
          <cell r="BK62">
            <v>288</v>
          </cell>
          <cell r="BL62">
            <v>225</v>
          </cell>
          <cell r="BM62">
            <v>240</v>
          </cell>
          <cell r="BN62">
            <v>319.20000000000005</v>
          </cell>
          <cell r="BO62">
            <v>48</v>
          </cell>
          <cell r="BP62">
            <v>240</v>
          </cell>
          <cell r="BQ62">
            <v>240</v>
          </cell>
          <cell r="BR62">
            <v>120</v>
          </cell>
          <cell r="BS62">
            <v>120</v>
          </cell>
          <cell r="CB62">
            <v>155</v>
          </cell>
          <cell r="CC62">
            <v>124</v>
          </cell>
          <cell r="CD62">
            <v>62</v>
          </cell>
          <cell r="CE62">
            <v>54.25</v>
          </cell>
          <cell r="CF62">
            <v>31</v>
          </cell>
          <cell r="CG62">
            <v>27.125</v>
          </cell>
          <cell r="CH62">
            <v>155</v>
          </cell>
          <cell r="CJ62">
            <v>38.75</v>
          </cell>
          <cell r="CK62">
            <v>19.375</v>
          </cell>
          <cell r="CL62">
            <v>19.375</v>
          </cell>
          <cell r="CM62">
            <v>15.5</v>
          </cell>
          <cell r="CN62">
            <v>31</v>
          </cell>
          <cell r="CO62">
            <v>108.5</v>
          </cell>
          <cell r="CP62">
            <v>186</v>
          </cell>
          <cell r="CQ62">
            <v>116.25</v>
          </cell>
          <cell r="CR62">
            <v>54.25</v>
          </cell>
          <cell r="CS62">
            <v>100.75</v>
          </cell>
          <cell r="CT62">
            <v>93</v>
          </cell>
          <cell r="CU62">
            <v>85.25</v>
          </cell>
          <cell r="CV62">
            <v>85.25</v>
          </cell>
          <cell r="CW62">
            <v>85.25</v>
          </cell>
          <cell r="CX62">
            <v>38.75</v>
          </cell>
          <cell r="CY62">
            <v>38.75</v>
          </cell>
          <cell r="CZ62">
            <v>54.25</v>
          </cell>
          <cell r="DA62">
            <v>38.75</v>
          </cell>
          <cell r="DB62">
            <v>38.75</v>
          </cell>
          <cell r="DC62">
            <v>23.25</v>
          </cell>
          <cell r="DD62">
            <v>23.25</v>
          </cell>
          <cell r="DE62">
            <v>116.25</v>
          </cell>
          <cell r="DF62">
            <v>124</v>
          </cell>
          <cell r="DG62">
            <v>54.25</v>
          </cell>
          <cell r="DH62">
            <v>54.25</v>
          </cell>
          <cell r="DI62">
            <v>124</v>
          </cell>
          <cell r="DJ62">
            <v>77.5</v>
          </cell>
          <cell r="DK62">
            <v>77.5</v>
          </cell>
          <cell r="DL62">
            <v>31</v>
          </cell>
          <cell r="DM62">
            <v>23.25</v>
          </cell>
          <cell r="DN62">
            <v>23.25</v>
          </cell>
          <cell r="DO62">
            <v>31</v>
          </cell>
          <cell r="DP62">
            <v>31</v>
          </cell>
          <cell r="DQ62">
            <v>31</v>
          </cell>
          <cell r="DR62">
            <v>31</v>
          </cell>
          <cell r="DS62">
            <v>23.25</v>
          </cell>
          <cell r="DT62">
            <v>23.25</v>
          </cell>
          <cell r="DU62">
            <v>93</v>
          </cell>
          <cell r="DV62">
            <v>62</v>
          </cell>
          <cell r="DW62">
            <v>23.25</v>
          </cell>
          <cell r="DX62">
            <v>62</v>
          </cell>
          <cell r="DY62">
            <v>54.25</v>
          </cell>
          <cell r="DZ62">
            <v>31</v>
          </cell>
          <cell r="EA62">
            <v>54.25</v>
          </cell>
          <cell r="EB62">
            <v>31</v>
          </cell>
          <cell r="EC62">
            <v>31</v>
          </cell>
          <cell r="ED62">
            <v>31</v>
          </cell>
          <cell r="EE62">
            <v>93</v>
          </cell>
          <cell r="EF62">
            <v>38.75</v>
          </cell>
          <cell r="EG62">
            <v>77.5</v>
          </cell>
          <cell r="EH62">
            <v>46.5</v>
          </cell>
          <cell r="EK62" t="str">
            <v xml:space="preserve">Maunu, Michelle </v>
          </cell>
        </row>
        <row r="63">
          <cell r="A63">
            <v>60</v>
          </cell>
          <cell r="B63" t="str">
            <v xml:space="preserve">Rasmussen, Terra </v>
          </cell>
          <cell r="C63" t="str">
            <v>25  </v>
          </cell>
          <cell r="D63">
            <v>1</v>
          </cell>
          <cell r="E63">
            <v>1</v>
          </cell>
          <cell r="F63">
            <v>1</v>
          </cell>
          <cell r="G63">
            <v>120</v>
          </cell>
          <cell r="H63">
            <v>330</v>
          </cell>
          <cell r="I63">
            <v>160</v>
          </cell>
          <cell r="J63">
            <v>120</v>
          </cell>
          <cell r="K63">
            <v>108</v>
          </cell>
          <cell r="L63">
            <v>84</v>
          </cell>
          <cell r="M63">
            <v>84</v>
          </cell>
          <cell r="N63">
            <v>78</v>
          </cell>
          <cell r="O63">
            <v>330</v>
          </cell>
          <cell r="P63">
            <v>84</v>
          </cell>
          <cell r="Q63">
            <v>84</v>
          </cell>
          <cell r="R63">
            <v>363.00000000000006</v>
          </cell>
          <cell r="S63">
            <v>495</v>
          </cell>
          <cell r="T63">
            <v>60</v>
          </cell>
          <cell r="U63">
            <v>48</v>
          </cell>
          <cell r="V63">
            <v>48</v>
          </cell>
          <cell r="W63">
            <v>42</v>
          </cell>
          <cell r="X63">
            <v>42</v>
          </cell>
          <cell r="Y63">
            <v>148.5</v>
          </cell>
          <cell r="Z63">
            <v>247.5</v>
          </cell>
          <cell r="AA63">
            <v>148.5</v>
          </cell>
          <cell r="AB63">
            <v>148.5</v>
          </cell>
          <cell r="AC63">
            <v>363.00000000000006</v>
          </cell>
          <cell r="AD63">
            <v>48</v>
          </cell>
          <cell r="AE63">
            <v>438.90000000000003</v>
          </cell>
          <cell r="AF63">
            <v>379.49999999999994</v>
          </cell>
          <cell r="AG63">
            <v>150</v>
          </cell>
          <cell r="AH63">
            <v>78</v>
          </cell>
          <cell r="AI63">
            <v>200</v>
          </cell>
          <cell r="AJ63">
            <v>96</v>
          </cell>
          <cell r="AK63">
            <v>120</v>
          </cell>
          <cell r="AL63">
            <v>165</v>
          </cell>
          <cell r="AM63">
            <v>165</v>
          </cell>
          <cell r="AX63">
            <v>330</v>
          </cell>
          <cell r="AY63">
            <v>264</v>
          </cell>
          <cell r="AZ63">
            <v>165</v>
          </cell>
          <cell r="BA63">
            <v>148.5</v>
          </cell>
          <cell r="BB63">
            <v>132</v>
          </cell>
          <cell r="BC63">
            <v>66</v>
          </cell>
          <cell r="BD63">
            <v>198</v>
          </cell>
          <cell r="BE63">
            <v>115.49999999999999</v>
          </cell>
          <cell r="BF63">
            <v>230.99999999999997</v>
          </cell>
          <cell r="BG63">
            <v>115.49999999999999</v>
          </cell>
          <cell r="BH63">
            <v>132</v>
          </cell>
          <cell r="BI63">
            <v>132</v>
          </cell>
          <cell r="BJ63">
            <v>132</v>
          </cell>
          <cell r="BK63">
            <v>396</v>
          </cell>
          <cell r="BL63">
            <v>180</v>
          </cell>
          <cell r="BM63">
            <v>330</v>
          </cell>
          <cell r="BN63">
            <v>438.90000000000003</v>
          </cell>
          <cell r="BO63">
            <v>66</v>
          </cell>
          <cell r="BP63">
            <v>330</v>
          </cell>
          <cell r="BQ63">
            <v>330</v>
          </cell>
          <cell r="BR63">
            <v>165</v>
          </cell>
          <cell r="BS63">
            <v>165</v>
          </cell>
          <cell r="CB63">
            <v>160</v>
          </cell>
          <cell r="CC63">
            <v>128</v>
          </cell>
          <cell r="CD63">
            <v>64</v>
          </cell>
          <cell r="CE63">
            <v>56</v>
          </cell>
          <cell r="CF63">
            <v>32</v>
          </cell>
          <cell r="CG63">
            <v>28</v>
          </cell>
          <cell r="CH63">
            <v>160</v>
          </cell>
          <cell r="CJ63">
            <v>40</v>
          </cell>
          <cell r="CK63">
            <v>20</v>
          </cell>
          <cell r="CL63">
            <v>20</v>
          </cell>
          <cell r="CM63">
            <v>16</v>
          </cell>
          <cell r="CN63">
            <v>32</v>
          </cell>
          <cell r="CO63">
            <v>112</v>
          </cell>
          <cell r="CP63">
            <v>192</v>
          </cell>
          <cell r="CQ63">
            <v>120</v>
          </cell>
          <cell r="CR63">
            <v>56</v>
          </cell>
          <cell r="CS63">
            <v>104</v>
          </cell>
          <cell r="CT63">
            <v>96</v>
          </cell>
          <cell r="CU63">
            <v>88</v>
          </cell>
          <cell r="CV63">
            <v>88</v>
          </cell>
          <cell r="CW63">
            <v>88</v>
          </cell>
          <cell r="CX63">
            <v>40</v>
          </cell>
          <cell r="CY63">
            <v>40</v>
          </cell>
          <cell r="CZ63">
            <v>56</v>
          </cell>
          <cell r="DA63">
            <v>40</v>
          </cell>
          <cell r="DB63">
            <v>40</v>
          </cell>
          <cell r="DC63">
            <v>24</v>
          </cell>
          <cell r="DD63">
            <v>24</v>
          </cell>
          <cell r="DE63">
            <v>120</v>
          </cell>
          <cell r="DF63">
            <v>128</v>
          </cell>
          <cell r="DG63">
            <v>56</v>
          </cell>
          <cell r="DH63">
            <v>56</v>
          </cell>
          <cell r="DI63">
            <v>128</v>
          </cell>
          <cell r="DJ63">
            <v>80</v>
          </cell>
          <cell r="DK63">
            <v>80</v>
          </cell>
          <cell r="DL63">
            <v>32</v>
          </cell>
          <cell r="DM63">
            <v>24</v>
          </cell>
          <cell r="DN63">
            <v>24</v>
          </cell>
          <cell r="DO63">
            <v>32</v>
          </cell>
          <cell r="DP63">
            <v>32</v>
          </cell>
          <cell r="DQ63">
            <v>32</v>
          </cell>
          <cell r="DR63">
            <v>32</v>
          </cell>
          <cell r="DS63">
            <v>24</v>
          </cell>
          <cell r="DT63">
            <v>24</v>
          </cell>
          <cell r="DU63">
            <v>96</v>
          </cell>
          <cell r="DV63">
            <v>64</v>
          </cell>
          <cell r="DW63">
            <v>24</v>
          </cell>
          <cell r="DX63">
            <v>64</v>
          </cell>
          <cell r="DY63">
            <v>56</v>
          </cell>
          <cell r="DZ63">
            <v>32</v>
          </cell>
          <cell r="EA63">
            <v>56</v>
          </cell>
          <cell r="EB63">
            <v>32</v>
          </cell>
          <cell r="EC63">
            <v>32</v>
          </cell>
          <cell r="ED63">
            <v>32</v>
          </cell>
          <cell r="EE63">
            <v>96</v>
          </cell>
          <cell r="EF63">
            <v>40</v>
          </cell>
          <cell r="EG63">
            <v>80</v>
          </cell>
          <cell r="EH63">
            <v>48</v>
          </cell>
          <cell r="EK63" t="str">
            <v xml:space="preserve">May, Laura </v>
          </cell>
        </row>
        <row r="64">
          <cell r="A64">
            <v>61</v>
          </cell>
          <cell r="B64" t="str">
            <v xml:space="preserve">Räty, Noora </v>
          </cell>
          <cell r="C64">
            <v>41</v>
          </cell>
          <cell r="D64">
            <v>1</v>
          </cell>
          <cell r="E64">
            <v>1</v>
          </cell>
          <cell r="F64">
            <v>1</v>
          </cell>
          <cell r="G64">
            <v>160</v>
          </cell>
          <cell r="H64">
            <v>225</v>
          </cell>
          <cell r="I64">
            <v>135</v>
          </cell>
          <cell r="J64">
            <v>160</v>
          </cell>
          <cell r="K64">
            <v>144</v>
          </cell>
          <cell r="L64">
            <v>112</v>
          </cell>
          <cell r="M64">
            <v>112</v>
          </cell>
          <cell r="N64">
            <v>104</v>
          </cell>
          <cell r="O64">
            <v>225</v>
          </cell>
          <cell r="P64">
            <v>112</v>
          </cell>
          <cell r="Q64">
            <v>112</v>
          </cell>
          <cell r="R64">
            <v>247.50000000000003</v>
          </cell>
          <cell r="S64">
            <v>337.5</v>
          </cell>
          <cell r="T64">
            <v>80</v>
          </cell>
          <cell r="U64">
            <v>64</v>
          </cell>
          <cell r="V64">
            <v>64</v>
          </cell>
          <cell r="W64">
            <v>56</v>
          </cell>
          <cell r="X64">
            <v>56</v>
          </cell>
          <cell r="Y64">
            <v>101.25</v>
          </cell>
          <cell r="Z64">
            <v>168.75</v>
          </cell>
          <cell r="AA64">
            <v>101.25</v>
          </cell>
          <cell r="AB64">
            <v>101.25</v>
          </cell>
          <cell r="AC64">
            <v>247.50000000000003</v>
          </cell>
          <cell r="AD64">
            <v>64</v>
          </cell>
          <cell r="AE64">
            <v>299.25</v>
          </cell>
          <cell r="AF64">
            <v>258.75</v>
          </cell>
          <cell r="AG64">
            <v>200</v>
          </cell>
          <cell r="AH64">
            <v>104</v>
          </cell>
          <cell r="AI64">
            <v>168.75</v>
          </cell>
          <cell r="AJ64">
            <v>81</v>
          </cell>
          <cell r="AK64">
            <v>160</v>
          </cell>
          <cell r="AL64">
            <v>112.5</v>
          </cell>
          <cell r="AM64">
            <v>112.5</v>
          </cell>
          <cell r="AX64">
            <v>225</v>
          </cell>
          <cell r="AY64">
            <v>180</v>
          </cell>
          <cell r="AZ64">
            <v>112.5</v>
          </cell>
          <cell r="BA64">
            <v>101.25</v>
          </cell>
          <cell r="BB64">
            <v>90</v>
          </cell>
          <cell r="BC64">
            <v>45</v>
          </cell>
          <cell r="BD64">
            <v>135</v>
          </cell>
          <cell r="BE64">
            <v>78.75</v>
          </cell>
          <cell r="BF64">
            <v>157.5</v>
          </cell>
          <cell r="BG64">
            <v>78.75</v>
          </cell>
          <cell r="BH64">
            <v>90</v>
          </cell>
          <cell r="BI64">
            <v>90</v>
          </cell>
          <cell r="BJ64">
            <v>90</v>
          </cell>
          <cell r="BK64">
            <v>270</v>
          </cell>
          <cell r="BL64">
            <v>240</v>
          </cell>
          <cell r="BM64">
            <v>225</v>
          </cell>
          <cell r="BN64">
            <v>299.25</v>
          </cell>
          <cell r="BO64">
            <v>45</v>
          </cell>
          <cell r="BP64">
            <v>225</v>
          </cell>
          <cell r="BQ64">
            <v>225</v>
          </cell>
          <cell r="BR64">
            <v>112.5</v>
          </cell>
          <cell r="BS64">
            <v>112.5</v>
          </cell>
          <cell r="CB64">
            <v>135</v>
          </cell>
          <cell r="CC64">
            <v>108</v>
          </cell>
          <cell r="CD64">
            <v>54</v>
          </cell>
          <cell r="CE64">
            <v>47.25</v>
          </cell>
          <cell r="CF64">
            <v>27</v>
          </cell>
          <cell r="CG64">
            <v>23.625</v>
          </cell>
          <cell r="CH64">
            <v>135</v>
          </cell>
          <cell r="CJ64">
            <v>33.75</v>
          </cell>
          <cell r="CK64">
            <v>16.875</v>
          </cell>
          <cell r="CL64">
            <v>16.875</v>
          </cell>
          <cell r="CM64">
            <v>13.5</v>
          </cell>
          <cell r="CN64">
            <v>27</v>
          </cell>
          <cell r="CO64">
            <v>94.5</v>
          </cell>
          <cell r="CP64">
            <v>162</v>
          </cell>
          <cell r="CQ64">
            <v>101.25</v>
          </cell>
          <cell r="CR64">
            <v>47.25</v>
          </cell>
          <cell r="CS64">
            <v>87.75</v>
          </cell>
          <cell r="CT64">
            <v>81</v>
          </cell>
          <cell r="CU64">
            <v>74.25</v>
          </cell>
          <cell r="CV64">
            <v>74.25</v>
          </cell>
          <cell r="CW64">
            <v>74.25</v>
          </cell>
          <cell r="CX64">
            <v>33.75</v>
          </cell>
          <cell r="CY64">
            <v>33.75</v>
          </cell>
          <cell r="CZ64">
            <v>47.25</v>
          </cell>
          <cell r="DA64">
            <v>33.75</v>
          </cell>
          <cell r="DB64">
            <v>33.75</v>
          </cell>
          <cell r="DC64">
            <v>20.25</v>
          </cell>
          <cell r="DD64">
            <v>20.25</v>
          </cell>
          <cell r="DE64">
            <v>101.25</v>
          </cell>
          <cell r="DF64">
            <v>108</v>
          </cell>
          <cell r="DG64">
            <v>47.25</v>
          </cell>
          <cell r="DH64">
            <v>47.25</v>
          </cell>
          <cell r="DI64">
            <v>108</v>
          </cell>
          <cell r="DJ64">
            <v>67.5</v>
          </cell>
          <cell r="DK64">
            <v>67.5</v>
          </cell>
          <cell r="DL64">
            <v>27</v>
          </cell>
          <cell r="DM64">
            <v>20.25</v>
          </cell>
          <cell r="DN64">
            <v>20.25</v>
          </cell>
          <cell r="DO64">
            <v>27</v>
          </cell>
          <cell r="DP64">
            <v>27</v>
          </cell>
          <cell r="DQ64">
            <v>27</v>
          </cell>
          <cell r="DR64">
            <v>27</v>
          </cell>
          <cell r="DS64">
            <v>20.25</v>
          </cell>
          <cell r="DT64">
            <v>20.25</v>
          </cell>
          <cell r="DU64">
            <v>81</v>
          </cell>
          <cell r="DV64">
            <v>54</v>
          </cell>
          <cell r="DW64">
            <v>20.25</v>
          </cell>
          <cell r="DX64">
            <v>54</v>
          </cell>
          <cell r="DY64">
            <v>47.25</v>
          </cell>
          <cell r="DZ64">
            <v>27</v>
          </cell>
          <cell r="EA64">
            <v>47.25</v>
          </cell>
          <cell r="EB64">
            <v>27</v>
          </cell>
          <cell r="EC64">
            <v>27</v>
          </cell>
          <cell r="ED64">
            <v>27</v>
          </cell>
          <cell r="EE64">
            <v>81</v>
          </cell>
          <cell r="EF64">
            <v>33.75</v>
          </cell>
          <cell r="EG64">
            <v>67.5</v>
          </cell>
          <cell r="EH64">
            <v>40.5</v>
          </cell>
          <cell r="EK64" t="str">
            <v xml:space="preserve">Rasmussen, Terra </v>
          </cell>
        </row>
        <row r="65">
          <cell r="A65">
            <v>62</v>
          </cell>
          <cell r="B65" t="str">
            <v xml:space="preserve">Schleper, Anne </v>
          </cell>
          <cell r="C65" t="str">
            <v>22  </v>
          </cell>
          <cell r="D65">
            <v>1</v>
          </cell>
          <cell r="E65">
            <v>1</v>
          </cell>
          <cell r="F65">
            <v>1</v>
          </cell>
          <cell r="G65">
            <v>300</v>
          </cell>
          <cell r="H65">
            <v>267.2</v>
          </cell>
          <cell r="I65">
            <v>165</v>
          </cell>
          <cell r="J65">
            <v>300</v>
          </cell>
          <cell r="K65">
            <v>270</v>
          </cell>
          <cell r="L65">
            <v>210</v>
          </cell>
          <cell r="M65">
            <v>210</v>
          </cell>
          <cell r="N65">
            <v>195</v>
          </cell>
          <cell r="O65">
            <v>267.2</v>
          </cell>
          <cell r="P65">
            <v>210</v>
          </cell>
          <cell r="Q65">
            <v>210</v>
          </cell>
          <cell r="R65">
            <v>293.92</v>
          </cell>
          <cell r="S65">
            <v>400.79999999999995</v>
          </cell>
          <cell r="T65">
            <v>150</v>
          </cell>
          <cell r="U65">
            <v>120</v>
          </cell>
          <cell r="V65">
            <v>120</v>
          </cell>
          <cell r="W65">
            <v>105</v>
          </cell>
          <cell r="X65">
            <v>105</v>
          </cell>
          <cell r="Y65">
            <v>120.24</v>
          </cell>
          <cell r="Z65">
            <v>200.39999999999998</v>
          </cell>
          <cell r="AA65">
            <v>120.24</v>
          </cell>
          <cell r="AB65">
            <v>120.24</v>
          </cell>
          <cell r="AC65">
            <v>293.92</v>
          </cell>
          <cell r="AD65">
            <v>120</v>
          </cell>
          <cell r="AE65">
            <v>355.37599999999998</v>
          </cell>
          <cell r="AF65">
            <v>307.27999999999997</v>
          </cell>
          <cell r="AG65">
            <v>375</v>
          </cell>
          <cell r="AH65">
            <v>195</v>
          </cell>
          <cell r="AI65">
            <v>206.25</v>
          </cell>
          <cell r="AJ65">
            <v>99</v>
          </cell>
          <cell r="AK65">
            <v>300</v>
          </cell>
          <cell r="AL65">
            <v>133.6</v>
          </cell>
          <cell r="AM65">
            <v>133.6</v>
          </cell>
          <cell r="AX65">
            <v>267.2</v>
          </cell>
          <cell r="AY65">
            <v>213.76</v>
          </cell>
          <cell r="AZ65">
            <v>133.6</v>
          </cell>
          <cell r="BA65">
            <v>120.24</v>
          </cell>
          <cell r="BB65">
            <v>106.88</v>
          </cell>
          <cell r="BC65">
            <v>53.44</v>
          </cell>
          <cell r="BD65">
            <v>160.32</v>
          </cell>
          <cell r="BE65">
            <v>93.52</v>
          </cell>
          <cell r="BF65">
            <v>187.04</v>
          </cell>
          <cell r="BG65">
            <v>93.52</v>
          </cell>
          <cell r="BH65">
            <v>106.88</v>
          </cell>
          <cell r="BI65">
            <v>106.88</v>
          </cell>
          <cell r="BJ65">
            <v>106.88</v>
          </cell>
          <cell r="BK65">
            <v>320.64</v>
          </cell>
          <cell r="BL65">
            <v>450</v>
          </cell>
          <cell r="BM65">
            <v>267.2</v>
          </cell>
          <cell r="BN65">
            <v>355.37599999999998</v>
          </cell>
          <cell r="BO65">
            <v>53.44</v>
          </cell>
          <cell r="BP65">
            <v>267.2</v>
          </cell>
          <cell r="BQ65">
            <v>267.2</v>
          </cell>
          <cell r="BR65">
            <v>133.6</v>
          </cell>
          <cell r="BS65">
            <v>133.6</v>
          </cell>
          <cell r="CB65">
            <v>165</v>
          </cell>
          <cell r="CC65">
            <v>132</v>
          </cell>
          <cell r="CD65">
            <v>66</v>
          </cell>
          <cell r="CE65">
            <v>57.749999999999993</v>
          </cell>
          <cell r="CF65">
            <v>33</v>
          </cell>
          <cell r="CG65">
            <v>28.874999999999996</v>
          </cell>
          <cell r="CH65">
            <v>165</v>
          </cell>
          <cell r="CJ65">
            <v>41.25</v>
          </cell>
          <cell r="CK65">
            <v>20.625</v>
          </cell>
          <cell r="CL65">
            <v>20.625</v>
          </cell>
          <cell r="CM65">
            <v>16.5</v>
          </cell>
          <cell r="CN65">
            <v>33</v>
          </cell>
          <cell r="CO65">
            <v>115.49999999999999</v>
          </cell>
          <cell r="CP65">
            <v>198</v>
          </cell>
          <cell r="CQ65">
            <v>123.75</v>
          </cell>
          <cell r="CR65">
            <v>57.749999999999993</v>
          </cell>
          <cell r="CS65">
            <v>107.25</v>
          </cell>
          <cell r="CT65">
            <v>99</v>
          </cell>
          <cell r="CU65">
            <v>90.750000000000014</v>
          </cell>
          <cell r="CV65">
            <v>90.750000000000014</v>
          </cell>
          <cell r="CW65">
            <v>90.750000000000014</v>
          </cell>
          <cell r="CX65">
            <v>41.25</v>
          </cell>
          <cell r="CY65">
            <v>41.25</v>
          </cell>
          <cell r="CZ65">
            <v>57.749999999999993</v>
          </cell>
          <cell r="DA65">
            <v>41.25</v>
          </cell>
          <cell r="DB65">
            <v>41.25</v>
          </cell>
          <cell r="DC65">
            <v>24.75</v>
          </cell>
          <cell r="DD65">
            <v>24.75</v>
          </cell>
          <cell r="DE65">
            <v>123.75</v>
          </cell>
          <cell r="DF65">
            <v>132</v>
          </cell>
          <cell r="DG65">
            <v>57.749999999999993</v>
          </cell>
          <cell r="DH65">
            <v>57.749999999999993</v>
          </cell>
          <cell r="DI65">
            <v>132</v>
          </cell>
          <cell r="DJ65">
            <v>82.5</v>
          </cell>
          <cell r="DK65">
            <v>82.5</v>
          </cell>
          <cell r="DL65">
            <v>33</v>
          </cell>
          <cell r="DM65">
            <v>24.75</v>
          </cell>
          <cell r="DN65">
            <v>24.75</v>
          </cell>
          <cell r="DO65">
            <v>33</v>
          </cell>
          <cell r="DP65">
            <v>33</v>
          </cell>
          <cell r="DQ65">
            <v>33</v>
          </cell>
          <cell r="DR65">
            <v>33</v>
          </cell>
          <cell r="DS65">
            <v>24.75</v>
          </cell>
          <cell r="DT65">
            <v>24.75</v>
          </cell>
          <cell r="DU65">
            <v>99</v>
          </cell>
          <cell r="DV65">
            <v>66</v>
          </cell>
          <cell r="DW65">
            <v>24.75</v>
          </cell>
          <cell r="DX65">
            <v>66</v>
          </cell>
          <cell r="DY65">
            <v>57.749999999999993</v>
          </cell>
          <cell r="DZ65">
            <v>33</v>
          </cell>
          <cell r="EA65">
            <v>57.749999999999993</v>
          </cell>
          <cell r="EB65">
            <v>33</v>
          </cell>
          <cell r="EC65">
            <v>33</v>
          </cell>
          <cell r="ED65">
            <v>33</v>
          </cell>
          <cell r="EE65">
            <v>99</v>
          </cell>
          <cell r="EF65">
            <v>41.25</v>
          </cell>
          <cell r="EG65">
            <v>82.5</v>
          </cell>
          <cell r="EH65">
            <v>49.5</v>
          </cell>
          <cell r="EK65" t="str">
            <v xml:space="preserve">Schleper, Anne </v>
          </cell>
        </row>
        <row r="66">
          <cell r="A66">
            <v>63</v>
          </cell>
          <cell r="B66" t="str">
            <v xml:space="preserve">Schoullis, Jen </v>
          </cell>
          <cell r="C66" t="str">
            <v>24  </v>
          </cell>
          <cell r="D66">
            <v>1</v>
          </cell>
          <cell r="E66">
            <v>1</v>
          </cell>
          <cell r="F66">
            <v>1</v>
          </cell>
          <cell r="G66">
            <v>160</v>
          </cell>
          <cell r="H66">
            <v>275</v>
          </cell>
          <cell r="I66">
            <v>155</v>
          </cell>
          <cell r="J66">
            <v>160</v>
          </cell>
          <cell r="K66">
            <v>144</v>
          </cell>
          <cell r="L66">
            <v>112</v>
          </cell>
          <cell r="M66">
            <v>112</v>
          </cell>
          <cell r="N66">
            <v>104</v>
          </cell>
          <cell r="O66">
            <v>275</v>
          </cell>
          <cell r="P66">
            <v>112</v>
          </cell>
          <cell r="Q66">
            <v>112</v>
          </cell>
          <cell r="R66">
            <v>302.5</v>
          </cell>
          <cell r="S66">
            <v>412.5</v>
          </cell>
          <cell r="T66">
            <v>80</v>
          </cell>
          <cell r="U66">
            <v>64</v>
          </cell>
          <cell r="V66">
            <v>64</v>
          </cell>
          <cell r="W66">
            <v>56</v>
          </cell>
          <cell r="X66">
            <v>56</v>
          </cell>
          <cell r="Y66">
            <v>123.75</v>
          </cell>
          <cell r="Z66">
            <v>206.25</v>
          </cell>
          <cell r="AA66">
            <v>123.75</v>
          </cell>
          <cell r="AB66">
            <v>123.75</v>
          </cell>
          <cell r="AC66">
            <v>302.5</v>
          </cell>
          <cell r="AD66">
            <v>64</v>
          </cell>
          <cell r="AE66">
            <v>365.75</v>
          </cell>
          <cell r="AF66">
            <v>316.25</v>
          </cell>
          <cell r="AG66">
            <v>200</v>
          </cell>
          <cell r="AH66">
            <v>104</v>
          </cell>
          <cell r="AI66">
            <v>193.75</v>
          </cell>
          <cell r="AJ66">
            <v>93</v>
          </cell>
          <cell r="AK66">
            <v>160</v>
          </cell>
          <cell r="AL66">
            <v>137.5</v>
          </cell>
          <cell r="AM66">
            <v>137.5</v>
          </cell>
          <cell r="AX66">
            <v>275</v>
          </cell>
          <cell r="AY66">
            <v>220</v>
          </cell>
          <cell r="AZ66">
            <v>137.5</v>
          </cell>
          <cell r="BA66">
            <v>123.75</v>
          </cell>
          <cell r="BB66">
            <v>110</v>
          </cell>
          <cell r="BC66">
            <v>55</v>
          </cell>
          <cell r="BD66">
            <v>165</v>
          </cell>
          <cell r="BE66">
            <v>96.25</v>
          </cell>
          <cell r="BF66">
            <v>192.5</v>
          </cell>
          <cell r="BG66">
            <v>96.25</v>
          </cell>
          <cell r="BH66">
            <v>110</v>
          </cell>
          <cell r="BI66">
            <v>110</v>
          </cell>
          <cell r="BJ66">
            <v>110</v>
          </cell>
          <cell r="BK66">
            <v>330</v>
          </cell>
          <cell r="BL66">
            <v>240</v>
          </cell>
          <cell r="BM66">
            <v>275</v>
          </cell>
          <cell r="BN66">
            <v>365.75</v>
          </cell>
          <cell r="BO66">
            <v>55</v>
          </cell>
          <cell r="BP66">
            <v>275</v>
          </cell>
          <cell r="BQ66">
            <v>275</v>
          </cell>
          <cell r="BR66">
            <v>137.5</v>
          </cell>
          <cell r="BS66">
            <v>137.5</v>
          </cell>
          <cell r="CB66">
            <v>155</v>
          </cell>
          <cell r="CC66">
            <v>124</v>
          </cell>
          <cell r="CD66">
            <v>62</v>
          </cell>
          <cell r="CE66">
            <v>54.25</v>
          </cell>
          <cell r="CF66">
            <v>31</v>
          </cell>
          <cell r="CG66">
            <v>27.125</v>
          </cell>
          <cell r="CH66">
            <v>155</v>
          </cell>
          <cell r="CJ66">
            <v>38.75</v>
          </cell>
          <cell r="CK66">
            <v>19.375</v>
          </cell>
          <cell r="CL66">
            <v>19.375</v>
          </cell>
          <cell r="CM66">
            <v>15.5</v>
          </cell>
          <cell r="CN66">
            <v>31</v>
          </cell>
          <cell r="CO66">
            <v>108.5</v>
          </cell>
          <cell r="CP66">
            <v>186</v>
          </cell>
          <cell r="CQ66">
            <v>116.25</v>
          </cell>
          <cell r="CR66">
            <v>54.25</v>
          </cell>
          <cell r="CS66">
            <v>100.75</v>
          </cell>
          <cell r="CT66">
            <v>93</v>
          </cell>
          <cell r="CU66">
            <v>85.25</v>
          </cell>
          <cell r="CV66">
            <v>85.25</v>
          </cell>
          <cell r="CW66">
            <v>85.25</v>
          </cell>
          <cell r="CX66">
            <v>38.75</v>
          </cell>
          <cell r="CY66">
            <v>38.75</v>
          </cell>
          <cell r="CZ66">
            <v>54.25</v>
          </cell>
          <cell r="DA66">
            <v>38.75</v>
          </cell>
          <cell r="DB66">
            <v>38.75</v>
          </cell>
          <cell r="DC66">
            <v>23.25</v>
          </cell>
          <cell r="DD66">
            <v>23.25</v>
          </cell>
          <cell r="DE66">
            <v>116.25</v>
          </cell>
          <cell r="DF66">
            <v>124</v>
          </cell>
          <cell r="DG66">
            <v>54.25</v>
          </cell>
          <cell r="DH66">
            <v>54.25</v>
          </cell>
          <cell r="DI66">
            <v>124</v>
          </cell>
          <cell r="DJ66">
            <v>77.5</v>
          </cell>
          <cell r="DK66">
            <v>77.5</v>
          </cell>
          <cell r="DL66">
            <v>31</v>
          </cell>
          <cell r="DM66">
            <v>23.25</v>
          </cell>
          <cell r="DN66">
            <v>23.25</v>
          </cell>
          <cell r="DO66">
            <v>31</v>
          </cell>
          <cell r="DP66">
            <v>31</v>
          </cell>
          <cell r="DQ66">
            <v>31</v>
          </cell>
          <cell r="DR66">
            <v>31</v>
          </cell>
          <cell r="DS66">
            <v>23.25</v>
          </cell>
          <cell r="DT66">
            <v>23.25</v>
          </cell>
          <cell r="DU66">
            <v>93</v>
          </cell>
          <cell r="DV66">
            <v>62</v>
          </cell>
          <cell r="DW66">
            <v>23.25</v>
          </cell>
          <cell r="DX66">
            <v>62</v>
          </cell>
          <cell r="DY66">
            <v>54.25</v>
          </cell>
          <cell r="DZ66">
            <v>31</v>
          </cell>
          <cell r="EA66">
            <v>54.25</v>
          </cell>
          <cell r="EB66">
            <v>31</v>
          </cell>
          <cell r="EC66">
            <v>31</v>
          </cell>
          <cell r="ED66">
            <v>31</v>
          </cell>
          <cell r="EE66">
            <v>93</v>
          </cell>
          <cell r="EF66">
            <v>38.75</v>
          </cell>
          <cell r="EG66">
            <v>77.5</v>
          </cell>
          <cell r="EH66">
            <v>46.5</v>
          </cell>
          <cell r="EK66" t="str">
            <v xml:space="preserve">Schoullis, Jen </v>
          </cell>
        </row>
        <row r="67">
          <cell r="A67">
            <v>64</v>
          </cell>
          <cell r="B67" t="str">
            <v xml:space="preserve">Seeler, Kelly </v>
          </cell>
          <cell r="C67" t="str">
            <v>2  </v>
          </cell>
          <cell r="D67">
            <v>1</v>
          </cell>
          <cell r="E67">
            <v>1</v>
          </cell>
          <cell r="F67">
            <v>1</v>
          </cell>
          <cell r="G67">
            <v>280</v>
          </cell>
          <cell r="H67">
            <v>290</v>
          </cell>
          <cell r="I67">
            <v>142.34</v>
          </cell>
          <cell r="J67">
            <v>280</v>
          </cell>
          <cell r="K67">
            <v>252</v>
          </cell>
          <cell r="L67">
            <v>196</v>
          </cell>
          <cell r="M67">
            <v>196</v>
          </cell>
          <cell r="N67">
            <v>182</v>
          </cell>
          <cell r="O67">
            <v>290</v>
          </cell>
          <cell r="P67">
            <v>196</v>
          </cell>
          <cell r="Q67">
            <v>196</v>
          </cell>
          <cell r="R67">
            <v>319</v>
          </cell>
          <cell r="S67">
            <v>435</v>
          </cell>
          <cell r="T67">
            <v>140</v>
          </cell>
          <cell r="U67">
            <v>112</v>
          </cell>
          <cell r="V67">
            <v>112</v>
          </cell>
          <cell r="W67">
            <v>98</v>
          </cell>
          <cell r="X67">
            <v>98</v>
          </cell>
          <cell r="Y67">
            <v>130.5</v>
          </cell>
          <cell r="Z67">
            <v>217.5</v>
          </cell>
          <cell r="AA67">
            <v>130.5</v>
          </cell>
          <cell r="AB67">
            <v>130.5</v>
          </cell>
          <cell r="AC67">
            <v>319</v>
          </cell>
          <cell r="AD67">
            <v>112</v>
          </cell>
          <cell r="AE67">
            <v>385.70000000000005</v>
          </cell>
          <cell r="AF67">
            <v>333.5</v>
          </cell>
          <cell r="AG67">
            <v>350</v>
          </cell>
          <cell r="AH67">
            <v>182</v>
          </cell>
          <cell r="AI67">
            <v>177.92500000000001</v>
          </cell>
          <cell r="AJ67">
            <v>85.403999999999996</v>
          </cell>
          <cell r="AK67">
            <v>280</v>
          </cell>
          <cell r="AL67">
            <v>145</v>
          </cell>
          <cell r="AM67">
            <v>145</v>
          </cell>
          <cell r="AX67">
            <v>290</v>
          </cell>
          <cell r="AY67">
            <v>232</v>
          </cell>
          <cell r="AZ67">
            <v>145</v>
          </cell>
          <cell r="BA67">
            <v>130.5</v>
          </cell>
          <cell r="BB67">
            <v>116</v>
          </cell>
          <cell r="BC67">
            <v>58</v>
          </cell>
          <cell r="BD67">
            <v>174</v>
          </cell>
          <cell r="BE67">
            <v>101.5</v>
          </cell>
          <cell r="BF67">
            <v>203</v>
          </cell>
          <cell r="BG67">
            <v>101.5</v>
          </cell>
          <cell r="BH67">
            <v>116</v>
          </cell>
          <cell r="BI67">
            <v>116</v>
          </cell>
          <cell r="BJ67">
            <v>116</v>
          </cell>
          <cell r="BK67">
            <v>348</v>
          </cell>
          <cell r="BL67">
            <v>420</v>
          </cell>
          <cell r="BM67">
            <v>290</v>
          </cell>
          <cell r="BN67">
            <v>385.70000000000005</v>
          </cell>
          <cell r="BO67">
            <v>58</v>
          </cell>
          <cell r="BP67">
            <v>290</v>
          </cell>
          <cell r="BQ67">
            <v>290</v>
          </cell>
          <cell r="BR67">
            <v>145</v>
          </cell>
          <cell r="BS67">
            <v>145</v>
          </cell>
          <cell r="CB67">
            <v>142.34</v>
          </cell>
          <cell r="CC67">
            <v>113.87200000000001</v>
          </cell>
          <cell r="CD67">
            <v>56.936000000000007</v>
          </cell>
          <cell r="CE67">
            <v>49.818999999999996</v>
          </cell>
          <cell r="CF67">
            <v>28.468000000000004</v>
          </cell>
          <cell r="CG67">
            <v>24.909499999999998</v>
          </cell>
          <cell r="CH67">
            <v>142.34</v>
          </cell>
          <cell r="CJ67">
            <v>35.585000000000001</v>
          </cell>
          <cell r="CK67">
            <v>17.7925</v>
          </cell>
          <cell r="CL67">
            <v>17.7925</v>
          </cell>
          <cell r="CM67">
            <v>14.234000000000002</v>
          </cell>
          <cell r="CN67">
            <v>28.468000000000004</v>
          </cell>
          <cell r="CO67">
            <v>99.637999999999991</v>
          </cell>
          <cell r="CP67">
            <v>170.80799999999999</v>
          </cell>
          <cell r="CQ67">
            <v>106.755</v>
          </cell>
          <cell r="CR67">
            <v>49.818999999999996</v>
          </cell>
          <cell r="CS67">
            <v>92.521000000000001</v>
          </cell>
          <cell r="CT67">
            <v>85.403999999999996</v>
          </cell>
          <cell r="CU67">
            <v>78.287000000000006</v>
          </cell>
          <cell r="CV67">
            <v>78.287000000000006</v>
          </cell>
          <cell r="CW67">
            <v>78.287000000000006</v>
          </cell>
          <cell r="CX67">
            <v>35.585000000000001</v>
          </cell>
          <cell r="CY67">
            <v>35.585000000000001</v>
          </cell>
          <cell r="CZ67">
            <v>49.818999999999996</v>
          </cell>
          <cell r="DA67">
            <v>35.585000000000001</v>
          </cell>
          <cell r="DB67">
            <v>35.585000000000001</v>
          </cell>
          <cell r="DC67">
            <v>21.350999999999999</v>
          </cell>
          <cell r="DD67">
            <v>21.350999999999999</v>
          </cell>
          <cell r="DE67">
            <v>106.755</v>
          </cell>
          <cell r="DF67">
            <v>113.87200000000001</v>
          </cell>
          <cell r="DG67">
            <v>49.818999999999996</v>
          </cell>
          <cell r="DH67">
            <v>49.818999999999996</v>
          </cell>
          <cell r="DI67">
            <v>113.87200000000001</v>
          </cell>
          <cell r="DJ67">
            <v>71.17</v>
          </cell>
          <cell r="DK67">
            <v>71.17</v>
          </cell>
          <cell r="DL67">
            <v>28.468000000000004</v>
          </cell>
          <cell r="DM67">
            <v>21.350999999999999</v>
          </cell>
          <cell r="DN67">
            <v>21.350999999999999</v>
          </cell>
          <cell r="DO67">
            <v>28.468000000000004</v>
          </cell>
          <cell r="DP67">
            <v>28.468000000000004</v>
          </cell>
          <cell r="DQ67">
            <v>28.468000000000004</v>
          </cell>
          <cell r="DR67">
            <v>28.468000000000004</v>
          </cell>
          <cell r="DS67">
            <v>21.350999999999999</v>
          </cell>
          <cell r="DT67">
            <v>21.350999999999999</v>
          </cell>
          <cell r="DU67">
            <v>85.403999999999996</v>
          </cell>
          <cell r="DV67">
            <v>56.936000000000007</v>
          </cell>
          <cell r="DW67">
            <v>21.350999999999999</v>
          </cell>
          <cell r="DX67">
            <v>56.936000000000007</v>
          </cell>
          <cell r="DY67">
            <v>49.818999999999996</v>
          </cell>
          <cell r="DZ67">
            <v>28.468000000000004</v>
          </cell>
          <cell r="EA67">
            <v>49.818999999999996</v>
          </cell>
          <cell r="EB67">
            <v>28.468000000000004</v>
          </cell>
          <cell r="EC67">
            <v>28.468000000000004</v>
          </cell>
          <cell r="ED67">
            <v>28.468000000000004</v>
          </cell>
          <cell r="EE67">
            <v>85.403999999999996</v>
          </cell>
          <cell r="EF67">
            <v>35.585000000000001</v>
          </cell>
          <cell r="EG67">
            <v>71.17</v>
          </cell>
          <cell r="EH67">
            <v>42.701999999999998</v>
          </cell>
          <cell r="EK67" t="str">
            <v xml:space="preserve">Seeler, Kelly </v>
          </cell>
        </row>
        <row r="68">
          <cell r="A68">
            <v>65</v>
          </cell>
          <cell r="B68" t="str">
            <v xml:space="preserve">Stenerson, Ashley </v>
          </cell>
          <cell r="C68">
            <v>12</v>
          </cell>
          <cell r="D68">
            <v>1</v>
          </cell>
          <cell r="E68">
            <v>1</v>
          </cell>
          <cell r="F68">
            <v>1</v>
          </cell>
          <cell r="G68">
            <v>130</v>
          </cell>
          <cell r="H68">
            <v>260</v>
          </cell>
          <cell r="I68">
            <v>110</v>
          </cell>
          <cell r="J68">
            <v>130</v>
          </cell>
          <cell r="K68">
            <v>117</v>
          </cell>
          <cell r="L68">
            <v>91</v>
          </cell>
          <cell r="M68">
            <v>91</v>
          </cell>
          <cell r="N68">
            <v>84.5</v>
          </cell>
          <cell r="O68">
            <v>260</v>
          </cell>
          <cell r="P68">
            <v>91</v>
          </cell>
          <cell r="Q68">
            <v>91</v>
          </cell>
          <cell r="R68">
            <v>286</v>
          </cell>
          <cell r="S68">
            <v>390</v>
          </cell>
          <cell r="T68">
            <v>65</v>
          </cell>
          <cell r="U68">
            <v>52</v>
          </cell>
          <cell r="V68">
            <v>52</v>
          </cell>
          <cell r="W68">
            <v>45.5</v>
          </cell>
          <cell r="X68">
            <v>45.5</v>
          </cell>
          <cell r="Y68">
            <v>117</v>
          </cell>
          <cell r="Z68">
            <v>195</v>
          </cell>
          <cell r="AA68">
            <v>117</v>
          </cell>
          <cell r="AB68">
            <v>117</v>
          </cell>
          <cell r="AC68">
            <v>286</v>
          </cell>
          <cell r="AD68">
            <v>52</v>
          </cell>
          <cell r="AE68">
            <v>345.8</v>
          </cell>
          <cell r="AF68">
            <v>299</v>
          </cell>
          <cell r="AG68">
            <v>162.5</v>
          </cell>
          <cell r="AH68">
            <v>84.5</v>
          </cell>
          <cell r="AI68">
            <v>137.5</v>
          </cell>
          <cell r="AJ68">
            <v>66</v>
          </cell>
          <cell r="AK68">
            <v>130</v>
          </cell>
          <cell r="AL68">
            <v>130</v>
          </cell>
          <cell r="AM68">
            <v>130</v>
          </cell>
          <cell r="AX68">
            <v>260</v>
          </cell>
          <cell r="AY68">
            <v>208</v>
          </cell>
          <cell r="AZ68">
            <v>130</v>
          </cell>
          <cell r="BA68">
            <v>117</v>
          </cell>
          <cell r="BB68">
            <v>104</v>
          </cell>
          <cell r="BC68">
            <v>52</v>
          </cell>
          <cell r="BD68">
            <v>156</v>
          </cell>
          <cell r="BE68">
            <v>91</v>
          </cell>
          <cell r="BF68">
            <v>182</v>
          </cell>
          <cell r="BG68">
            <v>91</v>
          </cell>
          <cell r="BH68">
            <v>104</v>
          </cell>
          <cell r="BI68">
            <v>104</v>
          </cell>
          <cell r="BJ68">
            <v>104</v>
          </cell>
          <cell r="BK68">
            <v>312</v>
          </cell>
          <cell r="BL68">
            <v>195</v>
          </cell>
          <cell r="BM68">
            <v>260</v>
          </cell>
          <cell r="BN68">
            <v>345.8</v>
          </cell>
          <cell r="BO68">
            <v>52</v>
          </cell>
          <cell r="BP68">
            <v>260</v>
          </cell>
          <cell r="BQ68">
            <v>260</v>
          </cell>
          <cell r="BR68">
            <v>130</v>
          </cell>
          <cell r="BS68">
            <v>130</v>
          </cell>
          <cell r="CB68">
            <v>110</v>
          </cell>
          <cell r="CC68">
            <v>88</v>
          </cell>
          <cell r="CD68">
            <v>44</v>
          </cell>
          <cell r="CE68">
            <v>38.5</v>
          </cell>
          <cell r="CF68">
            <v>22</v>
          </cell>
          <cell r="CG68">
            <v>19.25</v>
          </cell>
          <cell r="CH68">
            <v>110</v>
          </cell>
          <cell r="CJ68">
            <v>27.5</v>
          </cell>
          <cell r="CK68">
            <v>13.75</v>
          </cell>
          <cell r="CL68">
            <v>13.75</v>
          </cell>
          <cell r="CM68">
            <v>11</v>
          </cell>
          <cell r="CN68">
            <v>22</v>
          </cell>
          <cell r="CO68">
            <v>77</v>
          </cell>
          <cell r="CP68">
            <v>132</v>
          </cell>
          <cell r="CQ68">
            <v>82.5</v>
          </cell>
          <cell r="CR68">
            <v>38.5</v>
          </cell>
          <cell r="CS68">
            <v>71.5</v>
          </cell>
          <cell r="CT68">
            <v>66</v>
          </cell>
          <cell r="CU68">
            <v>60.500000000000007</v>
          </cell>
          <cell r="CV68">
            <v>60.500000000000007</v>
          </cell>
          <cell r="CW68">
            <v>60.500000000000007</v>
          </cell>
          <cell r="CX68">
            <v>27.5</v>
          </cell>
          <cell r="CY68">
            <v>27.5</v>
          </cell>
          <cell r="CZ68">
            <v>38.5</v>
          </cell>
          <cell r="DA68">
            <v>27.5</v>
          </cell>
          <cell r="DB68">
            <v>27.5</v>
          </cell>
          <cell r="DC68">
            <v>16.5</v>
          </cell>
          <cell r="DD68">
            <v>16.5</v>
          </cell>
          <cell r="DE68">
            <v>82.5</v>
          </cell>
          <cell r="DF68">
            <v>88</v>
          </cell>
          <cell r="DG68">
            <v>38.5</v>
          </cell>
          <cell r="DH68">
            <v>38.5</v>
          </cell>
          <cell r="DI68">
            <v>88</v>
          </cell>
          <cell r="DJ68">
            <v>55</v>
          </cell>
          <cell r="DK68">
            <v>55</v>
          </cell>
          <cell r="DL68">
            <v>22</v>
          </cell>
          <cell r="DM68">
            <v>16.5</v>
          </cell>
          <cell r="DN68">
            <v>16.5</v>
          </cell>
          <cell r="DO68">
            <v>22</v>
          </cell>
          <cell r="DP68">
            <v>22</v>
          </cell>
          <cell r="DQ68">
            <v>22</v>
          </cell>
          <cell r="DR68">
            <v>22</v>
          </cell>
          <cell r="DS68">
            <v>16.5</v>
          </cell>
          <cell r="DT68">
            <v>16.5</v>
          </cell>
          <cell r="DU68">
            <v>66</v>
          </cell>
          <cell r="DV68">
            <v>44</v>
          </cell>
          <cell r="DW68">
            <v>16.5</v>
          </cell>
          <cell r="DX68">
            <v>44</v>
          </cell>
          <cell r="DY68">
            <v>38.5</v>
          </cell>
          <cell r="DZ68">
            <v>22</v>
          </cell>
          <cell r="EA68">
            <v>38.5</v>
          </cell>
          <cell r="EB68">
            <v>22</v>
          </cell>
          <cell r="EC68">
            <v>22</v>
          </cell>
          <cell r="ED68">
            <v>22</v>
          </cell>
          <cell r="EE68">
            <v>66</v>
          </cell>
          <cell r="EF68">
            <v>27.5</v>
          </cell>
          <cell r="EG68">
            <v>55</v>
          </cell>
          <cell r="EH68">
            <v>33</v>
          </cell>
          <cell r="EK68" t="str">
            <v xml:space="preserve">West, Emily </v>
          </cell>
        </row>
        <row r="69">
          <cell r="A69">
            <v>66</v>
          </cell>
          <cell r="B69" t="str">
            <v xml:space="preserve">West, Emily </v>
          </cell>
          <cell r="C69" t="str">
            <v>17  </v>
          </cell>
          <cell r="D69">
            <v>1</v>
          </cell>
          <cell r="E69">
            <v>1</v>
          </cell>
          <cell r="F69">
            <v>1</v>
          </cell>
          <cell r="G69">
            <v>175</v>
          </cell>
          <cell r="H69">
            <v>230</v>
          </cell>
          <cell r="I69">
            <v>170</v>
          </cell>
          <cell r="J69">
            <v>175</v>
          </cell>
          <cell r="K69">
            <v>157.5</v>
          </cell>
          <cell r="L69">
            <v>122.49999999999999</v>
          </cell>
          <cell r="M69">
            <v>122.49999999999999</v>
          </cell>
          <cell r="N69">
            <v>113.75</v>
          </cell>
          <cell r="O69">
            <v>230</v>
          </cell>
          <cell r="P69">
            <v>122.49999999999999</v>
          </cell>
          <cell r="Q69">
            <v>122.49999999999999</v>
          </cell>
          <cell r="R69">
            <v>253.00000000000003</v>
          </cell>
          <cell r="S69">
            <v>345</v>
          </cell>
          <cell r="T69">
            <v>87.5</v>
          </cell>
          <cell r="U69">
            <v>70</v>
          </cell>
          <cell r="V69">
            <v>70</v>
          </cell>
          <cell r="W69">
            <v>61.249999999999993</v>
          </cell>
          <cell r="X69">
            <v>61.249999999999993</v>
          </cell>
          <cell r="Y69">
            <v>103.5</v>
          </cell>
          <cell r="Z69">
            <v>172.5</v>
          </cell>
          <cell r="AA69">
            <v>103.5</v>
          </cell>
          <cell r="AB69">
            <v>103.5</v>
          </cell>
          <cell r="AC69">
            <v>253.00000000000003</v>
          </cell>
          <cell r="AD69">
            <v>70</v>
          </cell>
          <cell r="AE69">
            <v>305.90000000000003</v>
          </cell>
          <cell r="AF69">
            <v>264.5</v>
          </cell>
          <cell r="AG69">
            <v>218.75</v>
          </cell>
          <cell r="AH69">
            <v>113.75</v>
          </cell>
          <cell r="AI69">
            <v>212.5</v>
          </cell>
          <cell r="AJ69">
            <v>102</v>
          </cell>
          <cell r="AK69">
            <v>175</v>
          </cell>
          <cell r="AL69">
            <v>115</v>
          </cell>
          <cell r="AM69">
            <v>115</v>
          </cell>
          <cell r="AX69">
            <v>230</v>
          </cell>
          <cell r="AY69">
            <v>184</v>
          </cell>
          <cell r="AZ69">
            <v>115</v>
          </cell>
          <cell r="BA69">
            <v>103.5</v>
          </cell>
          <cell r="BB69">
            <v>92</v>
          </cell>
          <cell r="BC69">
            <v>46</v>
          </cell>
          <cell r="BD69">
            <v>138</v>
          </cell>
          <cell r="BE69">
            <v>80.5</v>
          </cell>
          <cell r="BF69">
            <v>161</v>
          </cell>
          <cell r="BG69">
            <v>80.5</v>
          </cell>
          <cell r="BH69">
            <v>92</v>
          </cell>
          <cell r="BI69">
            <v>92</v>
          </cell>
          <cell r="BJ69">
            <v>92</v>
          </cell>
          <cell r="BK69">
            <v>276</v>
          </cell>
          <cell r="BL69">
            <v>262.5</v>
          </cell>
          <cell r="BM69">
            <v>230</v>
          </cell>
          <cell r="BN69">
            <v>305.90000000000003</v>
          </cell>
          <cell r="BO69">
            <v>46</v>
          </cell>
          <cell r="BP69">
            <v>230</v>
          </cell>
          <cell r="BQ69">
            <v>230</v>
          </cell>
          <cell r="BR69">
            <v>115</v>
          </cell>
          <cell r="BS69">
            <v>115</v>
          </cell>
          <cell r="CB69">
            <v>170</v>
          </cell>
          <cell r="CC69">
            <v>136</v>
          </cell>
          <cell r="CD69">
            <v>68</v>
          </cell>
          <cell r="CE69">
            <v>59.499999999999993</v>
          </cell>
          <cell r="CF69">
            <v>34</v>
          </cell>
          <cell r="CG69">
            <v>29.749999999999996</v>
          </cell>
          <cell r="CH69">
            <v>170</v>
          </cell>
          <cell r="CJ69">
            <v>42.5</v>
          </cell>
          <cell r="CK69">
            <v>21.25</v>
          </cell>
          <cell r="CL69">
            <v>21.25</v>
          </cell>
          <cell r="CM69">
            <v>17</v>
          </cell>
          <cell r="CN69">
            <v>34</v>
          </cell>
          <cell r="CO69">
            <v>118.99999999999999</v>
          </cell>
          <cell r="CP69">
            <v>204</v>
          </cell>
          <cell r="CQ69">
            <v>127.5</v>
          </cell>
          <cell r="CR69">
            <v>59.499999999999993</v>
          </cell>
          <cell r="CS69">
            <v>110.5</v>
          </cell>
          <cell r="CT69">
            <v>102</v>
          </cell>
          <cell r="CU69">
            <v>93.500000000000014</v>
          </cell>
          <cell r="CV69">
            <v>93.500000000000014</v>
          </cell>
          <cell r="CW69">
            <v>93.500000000000014</v>
          </cell>
          <cell r="CX69">
            <v>42.5</v>
          </cell>
          <cell r="CY69">
            <v>42.5</v>
          </cell>
          <cell r="CZ69">
            <v>59.499999999999993</v>
          </cell>
          <cell r="DA69">
            <v>42.5</v>
          </cell>
          <cell r="DB69">
            <v>42.5</v>
          </cell>
          <cell r="DC69">
            <v>25.5</v>
          </cell>
          <cell r="DD69">
            <v>25.5</v>
          </cell>
          <cell r="DE69">
            <v>127.5</v>
          </cell>
          <cell r="DF69">
            <v>136</v>
          </cell>
          <cell r="DG69">
            <v>59.499999999999993</v>
          </cell>
          <cell r="DH69">
            <v>59.499999999999993</v>
          </cell>
          <cell r="DI69">
            <v>136</v>
          </cell>
          <cell r="DJ69">
            <v>85</v>
          </cell>
          <cell r="DK69">
            <v>85</v>
          </cell>
          <cell r="DL69">
            <v>34</v>
          </cell>
          <cell r="DM69">
            <v>25.5</v>
          </cell>
          <cell r="DN69">
            <v>25.5</v>
          </cell>
          <cell r="DO69">
            <v>34</v>
          </cell>
          <cell r="DP69">
            <v>34</v>
          </cell>
          <cell r="DQ69">
            <v>34</v>
          </cell>
          <cell r="DR69">
            <v>34</v>
          </cell>
          <cell r="DS69">
            <v>25.5</v>
          </cell>
          <cell r="DT69">
            <v>25.5</v>
          </cell>
          <cell r="DU69">
            <v>102</v>
          </cell>
          <cell r="DV69">
            <v>68</v>
          </cell>
          <cell r="DW69">
            <v>25.5</v>
          </cell>
          <cell r="DX69">
            <v>68</v>
          </cell>
          <cell r="DY69">
            <v>59.499999999999993</v>
          </cell>
          <cell r="DZ69">
            <v>34</v>
          </cell>
          <cell r="EA69">
            <v>59.499999999999993</v>
          </cell>
          <cell r="EB69">
            <v>34</v>
          </cell>
          <cell r="EC69">
            <v>34</v>
          </cell>
          <cell r="ED69">
            <v>34</v>
          </cell>
          <cell r="EE69">
            <v>102</v>
          </cell>
          <cell r="EF69">
            <v>42.5</v>
          </cell>
          <cell r="EG69">
            <v>85</v>
          </cell>
          <cell r="EH69">
            <v>51</v>
          </cell>
          <cell r="EK69" t="str">
            <v xml:space="preserve">Willey, Dagney </v>
          </cell>
        </row>
        <row r="70">
          <cell r="A70">
            <v>67</v>
          </cell>
          <cell r="B70" t="str">
            <v>Steph anderson</v>
          </cell>
          <cell r="C70" t="str">
            <v>7  </v>
          </cell>
          <cell r="D70">
            <v>1</v>
          </cell>
          <cell r="E70">
            <v>1</v>
          </cell>
          <cell r="F70">
            <v>1</v>
          </cell>
          <cell r="G70">
            <v>125</v>
          </cell>
          <cell r="H70">
            <v>185</v>
          </cell>
          <cell r="I70">
            <v>100</v>
          </cell>
          <cell r="J70">
            <v>125</v>
          </cell>
          <cell r="K70">
            <v>112.5</v>
          </cell>
          <cell r="L70">
            <v>87.5</v>
          </cell>
          <cell r="M70">
            <v>87.5</v>
          </cell>
          <cell r="N70">
            <v>81.25</v>
          </cell>
          <cell r="O70">
            <v>185</v>
          </cell>
          <cell r="P70">
            <v>87.5</v>
          </cell>
          <cell r="Q70">
            <v>87.5</v>
          </cell>
          <cell r="R70">
            <v>203.50000000000003</v>
          </cell>
          <cell r="S70">
            <v>277.5</v>
          </cell>
          <cell r="T70">
            <v>62.5</v>
          </cell>
          <cell r="U70">
            <v>50</v>
          </cell>
          <cell r="V70">
            <v>50</v>
          </cell>
          <cell r="W70">
            <v>43.75</v>
          </cell>
          <cell r="X70">
            <v>43.75</v>
          </cell>
          <cell r="Y70">
            <v>83.25</v>
          </cell>
          <cell r="Z70">
            <v>138.75</v>
          </cell>
          <cell r="AA70">
            <v>83.25</v>
          </cell>
          <cell r="AB70">
            <v>83.25</v>
          </cell>
          <cell r="AC70">
            <v>203.50000000000003</v>
          </cell>
          <cell r="AD70">
            <v>50</v>
          </cell>
          <cell r="AE70">
            <v>246.05</v>
          </cell>
          <cell r="AF70">
            <v>212.74999999999997</v>
          </cell>
          <cell r="AG70">
            <v>156.25</v>
          </cell>
          <cell r="AH70">
            <v>81.25</v>
          </cell>
          <cell r="AI70">
            <v>125</v>
          </cell>
          <cell r="AJ70">
            <v>60</v>
          </cell>
          <cell r="AK70">
            <v>125</v>
          </cell>
          <cell r="AL70">
            <v>92.5</v>
          </cell>
          <cell r="AM70">
            <v>92.5</v>
          </cell>
          <cell r="AX70">
            <v>185</v>
          </cell>
          <cell r="AY70">
            <v>148</v>
          </cell>
          <cell r="AZ70">
            <v>92.5</v>
          </cell>
          <cell r="BA70">
            <v>83.25</v>
          </cell>
          <cell r="BB70">
            <v>74</v>
          </cell>
          <cell r="BC70">
            <v>37</v>
          </cell>
          <cell r="BD70">
            <v>111</v>
          </cell>
          <cell r="BE70">
            <v>64.75</v>
          </cell>
          <cell r="BF70">
            <v>129.5</v>
          </cell>
          <cell r="BG70">
            <v>64.75</v>
          </cell>
          <cell r="BH70">
            <v>74</v>
          </cell>
          <cell r="BI70">
            <v>74</v>
          </cell>
          <cell r="BJ70">
            <v>74</v>
          </cell>
          <cell r="BK70">
            <v>222</v>
          </cell>
          <cell r="BL70">
            <v>187.5</v>
          </cell>
          <cell r="BM70">
            <v>185</v>
          </cell>
          <cell r="BN70">
            <v>246.05</v>
          </cell>
          <cell r="BO70">
            <v>37</v>
          </cell>
          <cell r="BP70">
            <v>185</v>
          </cell>
          <cell r="BQ70">
            <v>185</v>
          </cell>
          <cell r="BR70">
            <v>92.5</v>
          </cell>
          <cell r="BS70">
            <v>92.5</v>
          </cell>
          <cell r="CB70">
            <v>100</v>
          </cell>
          <cell r="CC70">
            <v>80</v>
          </cell>
          <cell r="CD70">
            <v>40</v>
          </cell>
          <cell r="CE70">
            <v>35</v>
          </cell>
          <cell r="CF70">
            <v>20</v>
          </cell>
          <cell r="CG70">
            <v>17.5</v>
          </cell>
          <cell r="CH70">
            <v>100</v>
          </cell>
          <cell r="CJ70">
            <v>25</v>
          </cell>
          <cell r="CK70">
            <v>12.5</v>
          </cell>
          <cell r="CL70">
            <v>12.5</v>
          </cell>
          <cell r="CM70">
            <v>10</v>
          </cell>
          <cell r="CN70">
            <v>20</v>
          </cell>
          <cell r="CO70">
            <v>70</v>
          </cell>
          <cell r="CP70">
            <v>120</v>
          </cell>
          <cell r="CQ70">
            <v>75</v>
          </cell>
          <cell r="CR70">
            <v>35</v>
          </cell>
          <cell r="CS70">
            <v>65</v>
          </cell>
          <cell r="CT70">
            <v>60</v>
          </cell>
          <cell r="CU70">
            <v>55.000000000000007</v>
          </cell>
          <cell r="CV70">
            <v>55.000000000000007</v>
          </cell>
          <cell r="CW70">
            <v>55.000000000000007</v>
          </cell>
          <cell r="CX70">
            <v>25</v>
          </cell>
          <cell r="CY70">
            <v>25</v>
          </cell>
          <cell r="CZ70">
            <v>35</v>
          </cell>
          <cell r="DA70">
            <v>25</v>
          </cell>
          <cell r="DB70">
            <v>25</v>
          </cell>
          <cell r="DC70">
            <v>15</v>
          </cell>
          <cell r="DD70">
            <v>15</v>
          </cell>
          <cell r="DE70">
            <v>75</v>
          </cell>
          <cell r="DF70">
            <v>80</v>
          </cell>
          <cell r="DG70">
            <v>35</v>
          </cell>
          <cell r="DH70">
            <v>35</v>
          </cell>
          <cell r="DI70">
            <v>80</v>
          </cell>
          <cell r="DJ70">
            <v>50</v>
          </cell>
          <cell r="DK70">
            <v>50</v>
          </cell>
          <cell r="DL70">
            <v>20</v>
          </cell>
          <cell r="DM70">
            <v>15</v>
          </cell>
          <cell r="DN70">
            <v>15</v>
          </cell>
          <cell r="DO70">
            <v>20</v>
          </cell>
          <cell r="DP70">
            <v>20</v>
          </cell>
          <cell r="DQ70">
            <v>20</v>
          </cell>
          <cell r="DR70">
            <v>20</v>
          </cell>
          <cell r="DS70">
            <v>15</v>
          </cell>
          <cell r="DT70">
            <v>15</v>
          </cell>
          <cell r="DU70">
            <v>60</v>
          </cell>
          <cell r="DV70">
            <v>40</v>
          </cell>
          <cell r="DW70">
            <v>15</v>
          </cell>
          <cell r="DX70">
            <v>40</v>
          </cell>
          <cell r="DY70">
            <v>35</v>
          </cell>
          <cell r="DZ70">
            <v>20</v>
          </cell>
          <cell r="EA70">
            <v>35</v>
          </cell>
          <cell r="EB70">
            <v>20</v>
          </cell>
          <cell r="EC70">
            <v>20</v>
          </cell>
          <cell r="ED70">
            <v>20</v>
          </cell>
          <cell r="EE70">
            <v>60</v>
          </cell>
          <cell r="EF70">
            <v>25</v>
          </cell>
          <cell r="EG70">
            <v>50</v>
          </cell>
          <cell r="EH70">
            <v>30</v>
          </cell>
          <cell r="EK70" t="str">
            <v xml:space="preserve">Zebro, Alexandra  </v>
          </cell>
        </row>
        <row r="71">
          <cell r="A71">
            <v>68</v>
          </cell>
          <cell r="B71" t="str">
            <v>Ramsey, Rachel</v>
          </cell>
          <cell r="C71">
            <v>5</v>
          </cell>
          <cell r="D71">
            <v>1</v>
          </cell>
          <cell r="E71">
            <v>1</v>
          </cell>
          <cell r="F71">
            <v>1</v>
          </cell>
          <cell r="G71">
            <v>130</v>
          </cell>
          <cell r="H71">
            <v>185</v>
          </cell>
          <cell r="I71">
            <v>135</v>
          </cell>
          <cell r="J71">
            <v>130</v>
          </cell>
          <cell r="K71">
            <v>117</v>
          </cell>
          <cell r="L71">
            <v>91</v>
          </cell>
          <cell r="M71">
            <v>91</v>
          </cell>
          <cell r="N71">
            <v>84.5</v>
          </cell>
          <cell r="O71">
            <v>185</v>
          </cell>
          <cell r="P71">
            <v>91</v>
          </cell>
          <cell r="Q71">
            <v>91</v>
          </cell>
          <cell r="R71">
            <v>203.50000000000003</v>
          </cell>
          <cell r="S71">
            <v>277.5</v>
          </cell>
          <cell r="T71">
            <v>65</v>
          </cell>
          <cell r="U71">
            <v>52</v>
          </cell>
          <cell r="V71">
            <v>52</v>
          </cell>
          <cell r="W71">
            <v>45.5</v>
          </cell>
          <cell r="X71">
            <v>45.5</v>
          </cell>
          <cell r="Y71">
            <v>83.25</v>
          </cell>
          <cell r="Z71">
            <v>138.75</v>
          </cell>
          <cell r="AA71">
            <v>83.25</v>
          </cell>
          <cell r="AB71">
            <v>83.25</v>
          </cell>
          <cell r="AC71">
            <v>203.50000000000003</v>
          </cell>
          <cell r="AD71">
            <v>52</v>
          </cell>
          <cell r="AE71">
            <v>246.05</v>
          </cell>
          <cell r="AF71">
            <v>212.74999999999997</v>
          </cell>
          <cell r="AG71">
            <v>162.5</v>
          </cell>
          <cell r="AH71">
            <v>84.5</v>
          </cell>
          <cell r="AI71">
            <v>168.75</v>
          </cell>
          <cell r="AJ71">
            <v>81</v>
          </cell>
          <cell r="AK71">
            <v>130</v>
          </cell>
          <cell r="AL71">
            <v>92.5</v>
          </cell>
          <cell r="AM71">
            <v>92.5</v>
          </cell>
          <cell r="AX71">
            <v>185</v>
          </cell>
          <cell r="AY71">
            <v>148</v>
          </cell>
          <cell r="AZ71">
            <v>92.5</v>
          </cell>
          <cell r="BA71">
            <v>83.25</v>
          </cell>
          <cell r="BB71">
            <v>74</v>
          </cell>
          <cell r="BC71">
            <v>37</v>
          </cell>
          <cell r="BD71">
            <v>111</v>
          </cell>
          <cell r="BE71">
            <v>64.75</v>
          </cell>
          <cell r="BF71">
            <v>129.5</v>
          </cell>
          <cell r="BG71">
            <v>64.75</v>
          </cell>
          <cell r="BH71">
            <v>74</v>
          </cell>
          <cell r="BI71">
            <v>74</v>
          </cell>
          <cell r="BJ71">
            <v>74</v>
          </cell>
          <cell r="BK71">
            <v>222</v>
          </cell>
          <cell r="BL71">
            <v>195</v>
          </cell>
          <cell r="BM71">
            <v>185</v>
          </cell>
          <cell r="BN71">
            <v>246.05</v>
          </cell>
          <cell r="BO71">
            <v>37</v>
          </cell>
          <cell r="BP71">
            <v>185</v>
          </cell>
          <cell r="BQ71">
            <v>185</v>
          </cell>
          <cell r="BR71">
            <v>92.5</v>
          </cell>
          <cell r="BS71">
            <v>92.5</v>
          </cell>
          <cell r="CB71">
            <v>135</v>
          </cell>
          <cell r="CC71">
            <v>108</v>
          </cell>
          <cell r="CD71">
            <v>54</v>
          </cell>
          <cell r="CE71">
            <v>47.25</v>
          </cell>
          <cell r="CF71">
            <v>27</v>
          </cell>
          <cell r="CG71">
            <v>23.625</v>
          </cell>
          <cell r="CH71">
            <v>135</v>
          </cell>
          <cell r="CJ71">
            <v>33.75</v>
          </cell>
          <cell r="CK71">
            <v>16.875</v>
          </cell>
          <cell r="CL71">
            <v>16.875</v>
          </cell>
          <cell r="CM71">
            <v>13.5</v>
          </cell>
          <cell r="CN71">
            <v>27</v>
          </cell>
          <cell r="CO71">
            <v>94.5</v>
          </cell>
          <cell r="CP71">
            <v>162</v>
          </cell>
          <cell r="CQ71">
            <v>101.25</v>
          </cell>
          <cell r="CR71">
            <v>47.25</v>
          </cell>
          <cell r="CS71">
            <v>87.75</v>
          </cell>
          <cell r="CT71">
            <v>81</v>
          </cell>
          <cell r="CU71">
            <v>74.25</v>
          </cell>
          <cell r="CV71">
            <v>74.25</v>
          </cell>
          <cell r="CW71">
            <v>74.25</v>
          </cell>
          <cell r="CX71">
            <v>33.75</v>
          </cell>
          <cell r="CY71">
            <v>33.75</v>
          </cell>
          <cell r="CZ71">
            <v>47.25</v>
          </cell>
          <cell r="DA71">
            <v>33.75</v>
          </cell>
          <cell r="DB71">
            <v>33.75</v>
          </cell>
          <cell r="DC71">
            <v>20.25</v>
          </cell>
          <cell r="DD71">
            <v>20.25</v>
          </cell>
          <cell r="DE71">
            <v>101.25</v>
          </cell>
          <cell r="DF71">
            <v>108</v>
          </cell>
          <cell r="DG71">
            <v>47.25</v>
          </cell>
          <cell r="DH71">
            <v>47.25</v>
          </cell>
          <cell r="DI71">
            <v>108</v>
          </cell>
          <cell r="DJ71">
            <v>67.5</v>
          </cell>
          <cell r="DK71">
            <v>67.5</v>
          </cell>
          <cell r="DL71">
            <v>27</v>
          </cell>
          <cell r="DM71">
            <v>20.25</v>
          </cell>
          <cell r="DN71">
            <v>20.25</v>
          </cell>
          <cell r="DO71">
            <v>27</v>
          </cell>
          <cell r="DP71">
            <v>27</v>
          </cell>
          <cell r="DQ71">
            <v>27</v>
          </cell>
          <cell r="DR71">
            <v>27</v>
          </cell>
          <cell r="DS71">
            <v>20.25</v>
          </cell>
          <cell r="DT71">
            <v>20.25</v>
          </cell>
          <cell r="DU71">
            <v>81</v>
          </cell>
          <cell r="DV71">
            <v>54</v>
          </cell>
          <cell r="DW71">
            <v>20.25</v>
          </cell>
          <cell r="DX71">
            <v>54</v>
          </cell>
          <cell r="DY71">
            <v>47.25</v>
          </cell>
          <cell r="DZ71">
            <v>27</v>
          </cell>
          <cell r="EA71">
            <v>47.25</v>
          </cell>
          <cell r="EB71">
            <v>27</v>
          </cell>
          <cell r="EC71">
            <v>27</v>
          </cell>
          <cell r="ED71">
            <v>27</v>
          </cell>
          <cell r="EE71">
            <v>81</v>
          </cell>
          <cell r="EF71">
            <v>33.75</v>
          </cell>
          <cell r="EG71">
            <v>67.5</v>
          </cell>
          <cell r="EH71">
            <v>40.5</v>
          </cell>
          <cell r="EK71" t="str">
            <v>Ramsey, Rachel</v>
          </cell>
        </row>
        <row r="72">
          <cell r="A72">
            <v>69</v>
          </cell>
          <cell r="B72" t="str">
            <v>R M</v>
          </cell>
          <cell r="D72">
            <v>1</v>
          </cell>
          <cell r="E72">
            <v>1</v>
          </cell>
          <cell r="F72">
            <v>1</v>
          </cell>
          <cell r="G72">
            <v>300</v>
          </cell>
          <cell r="H72">
            <v>465</v>
          </cell>
          <cell r="I72">
            <v>300</v>
          </cell>
          <cell r="J72">
            <v>300</v>
          </cell>
          <cell r="K72">
            <v>270</v>
          </cell>
          <cell r="L72">
            <v>210</v>
          </cell>
          <cell r="M72">
            <v>210</v>
          </cell>
          <cell r="N72">
            <v>195</v>
          </cell>
          <cell r="O72">
            <v>465</v>
          </cell>
          <cell r="P72">
            <v>210</v>
          </cell>
          <cell r="Q72">
            <v>210</v>
          </cell>
          <cell r="R72">
            <v>511.50000000000006</v>
          </cell>
          <cell r="S72">
            <v>697.5</v>
          </cell>
          <cell r="T72">
            <v>150</v>
          </cell>
          <cell r="U72">
            <v>120</v>
          </cell>
          <cell r="V72">
            <v>120</v>
          </cell>
          <cell r="W72">
            <v>105</v>
          </cell>
          <cell r="X72">
            <v>105</v>
          </cell>
          <cell r="Y72">
            <v>209.25</v>
          </cell>
          <cell r="Z72">
            <v>348.75</v>
          </cell>
          <cell r="AA72">
            <v>209.25</v>
          </cell>
          <cell r="AB72">
            <v>209.25</v>
          </cell>
          <cell r="AC72">
            <v>511.50000000000006</v>
          </cell>
          <cell r="AD72">
            <v>120</v>
          </cell>
          <cell r="AE72">
            <v>618.45000000000005</v>
          </cell>
          <cell r="AF72">
            <v>534.75</v>
          </cell>
          <cell r="AG72">
            <v>375</v>
          </cell>
          <cell r="AH72">
            <v>195</v>
          </cell>
          <cell r="AI72">
            <v>375</v>
          </cell>
          <cell r="AJ72">
            <v>180</v>
          </cell>
          <cell r="AK72">
            <v>300</v>
          </cell>
          <cell r="AL72">
            <v>232.5</v>
          </cell>
          <cell r="AM72">
            <v>232.5</v>
          </cell>
          <cell r="AX72">
            <v>465</v>
          </cell>
          <cell r="AY72">
            <v>372</v>
          </cell>
          <cell r="AZ72">
            <v>232.5</v>
          </cell>
          <cell r="BA72">
            <v>209.25</v>
          </cell>
          <cell r="BB72">
            <v>186</v>
          </cell>
          <cell r="BC72">
            <v>93</v>
          </cell>
          <cell r="BD72">
            <v>279</v>
          </cell>
          <cell r="BE72">
            <v>162.75</v>
          </cell>
          <cell r="BF72">
            <v>325.5</v>
          </cell>
          <cell r="BG72">
            <v>162.75</v>
          </cell>
          <cell r="BH72">
            <v>186</v>
          </cell>
          <cell r="BI72">
            <v>186</v>
          </cell>
          <cell r="BJ72">
            <v>186</v>
          </cell>
          <cell r="BK72">
            <v>558</v>
          </cell>
          <cell r="BL72">
            <v>450</v>
          </cell>
          <cell r="BM72">
            <v>465</v>
          </cell>
          <cell r="BN72">
            <v>618.45000000000005</v>
          </cell>
          <cell r="BO72">
            <v>93</v>
          </cell>
          <cell r="BP72">
            <v>465</v>
          </cell>
          <cell r="BQ72">
            <v>465</v>
          </cell>
          <cell r="BR72">
            <v>232.5</v>
          </cell>
          <cell r="BS72">
            <v>232.5</v>
          </cell>
          <cell r="CB72">
            <v>300</v>
          </cell>
          <cell r="CC72">
            <v>240</v>
          </cell>
          <cell r="CD72">
            <v>120</v>
          </cell>
          <cell r="CE72">
            <v>105</v>
          </cell>
          <cell r="CF72">
            <v>60</v>
          </cell>
          <cell r="CG72">
            <v>52.5</v>
          </cell>
          <cell r="CH72">
            <v>300</v>
          </cell>
          <cell r="CJ72">
            <v>75</v>
          </cell>
          <cell r="CK72">
            <v>37.5</v>
          </cell>
          <cell r="CL72">
            <v>37.5</v>
          </cell>
          <cell r="CM72">
            <v>30</v>
          </cell>
          <cell r="CN72">
            <v>60</v>
          </cell>
          <cell r="CO72">
            <v>210</v>
          </cell>
          <cell r="CP72">
            <v>360</v>
          </cell>
          <cell r="CQ72">
            <v>225</v>
          </cell>
          <cell r="CR72">
            <v>105</v>
          </cell>
          <cell r="CS72">
            <v>195</v>
          </cell>
          <cell r="CT72">
            <v>180</v>
          </cell>
          <cell r="CU72">
            <v>165</v>
          </cell>
          <cell r="CV72">
            <v>165</v>
          </cell>
          <cell r="CW72">
            <v>165</v>
          </cell>
          <cell r="CX72">
            <v>75</v>
          </cell>
          <cell r="CY72">
            <v>75</v>
          </cell>
          <cell r="CZ72">
            <v>105</v>
          </cell>
          <cell r="DA72">
            <v>75</v>
          </cell>
          <cell r="DB72">
            <v>75</v>
          </cell>
          <cell r="DC72">
            <v>45</v>
          </cell>
          <cell r="DD72">
            <v>45</v>
          </cell>
          <cell r="DE72">
            <v>225</v>
          </cell>
          <cell r="DF72">
            <v>240</v>
          </cell>
          <cell r="DG72">
            <v>105</v>
          </cell>
          <cell r="DH72">
            <v>105</v>
          </cell>
          <cell r="DI72">
            <v>240</v>
          </cell>
          <cell r="DJ72">
            <v>150</v>
          </cell>
          <cell r="DK72">
            <v>150</v>
          </cell>
          <cell r="DL72">
            <v>60</v>
          </cell>
          <cell r="DM72">
            <v>45</v>
          </cell>
          <cell r="DN72">
            <v>45</v>
          </cell>
          <cell r="DO72">
            <v>60</v>
          </cell>
          <cell r="DP72">
            <v>60</v>
          </cell>
          <cell r="DQ72">
            <v>60</v>
          </cell>
          <cell r="DR72">
            <v>60</v>
          </cell>
          <cell r="DS72">
            <v>45</v>
          </cell>
          <cell r="DT72">
            <v>45</v>
          </cell>
          <cell r="DU72">
            <v>180</v>
          </cell>
          <cell r="DV72">
            <v>120</v>
          </cell>
          <cell r="DW72">
            <v>45</v>
          </cell>
          <cell r="DX72">
            <v>120</v>
          </cell>
          <cell r="DY72">
            <v>105</v>
          </cell>
          <cell r="DZ72">
            <v>60</v>
          </cell>
          <cell r="EA72">
            <v>105</v>
          </cell>
          <cell r="EB72">
            <v>60</v>
          </cell>
          <cell r="EC72">
            <v>60</v>
          </cell>
          <cell r="ED72">
            <v>60</v>
          </cell>
          <cell r="EE72">
            <v>180</v>
          </cell>
          <cell r="EF72">
            <v>75</v>
          </cell>
          <cell r="EG72">
            <v>150</v>
          </cell>
          <cell r="EH72">
            <v>90</v>
          </cell>
          <cell r="EK72" t="str">
            <v>R M</v>
          </cell>
        </row>
        <row r="73">
          <cell r="A73">
            <v>70</v>
          </cell>
          <cell r="B73" t="str">
            <v>Test Person Percentage</v>
          </cell>
          <cell r="D73">
            <v>1</v>
          </cell>
          <cell r="E73">
            <v>1</v>
          </cell>
          <cell r="F73">
            <v>1</v>
          </cell>
          <cell r="G73">
            <v>200</v>
          </cell>
          <cell r="H73">
            <v>500</v>
          </cell>
          <cell r="I73">
            <v>300</v>
          </cell>
          <cell r="J73">
            <v>200</v>
          </cell>
          <cell r="K73">
            <v>180</v>
          </cell>
          <cell r="L73">
            <v>140</v>
          </cell>
          <cell r="M73">
            <v>140</v>
          </cell>
          <cell r="N73">
            <v>130</v>
          </cell>
          <cell r="O73">
            <v>500</v>
          </cell>
          <cell r="P73">
            <v>140</v>
          </cell>
          <cell r="Q73">
            <v>140</v>
          </cell>
          <cell r="R73">
            <v>550</v>
          </cell>
          <cell r="S73">
            <v>750</v>
          </cell>
          <cell r="T73">
            <v>100</v>
          </cell>
          <cell r="U73">
            <v>80</v>
          </cell>
          <cell r="V73">
            <v>80</v>
          </cell>
          <cell r="W73">
            <v>70</v>
          </cell>
          <cell r="X73">
            <v>70</v>
          </cell>
          <cell r="Y73">
            <v>225</v>
          </cell>
          <cell r="Z73">
            <v>375</v>
          </cell>
          <cell r="AA73">
            <v>225</v>
          </cell>
          <cell r="AB73">
            <v>225</v>
          </cell>
          <cell r="AC73">
            <v>550</v>
          </cell>
          <cell r="AD73">
            <v>80</v>
          </cell>
          <cell r="AE73">
            <v>665</v>
          </cell>
          <cell r="AF73">
            <v>575</v>
          </cell>
          <cell r="AG73">
            <v>250</v>
          </cell>
          <cell r="AH73">
            <v>130</v>
          </cell>
          <cell r="AI73">
            <v>375</v>
          </cell>
          <cell r="AJ73">
            <v>180</v>
          </cell>
          <cell r="AK73">
            <v>200</v>
          </cell>
          <cell r="AL73">
            <v>250</v>
          </cell>
          <cell r="AM73">
            <v>250</v>
          </cell>
          <cell r="AX73">
            <v>500</v>
          </cell>
          <cell r="AY73">
            <v>400</v>
          </cell>
          <cell r="AZ73">
            <v>250</v>
          </cell>
          <cell r="BA73">
            <v>225</v>
          </cell>
          <cell r="BB73">
            <v>200</v>
          </cell>
          <cell r="BC73">
            <v>100</v>
          </cell>
          <cell r="BD73">
            <v>300</v>
          </cell>
          <cell r="BE73">
            <v>175</v>
          </cell>
          <cell r="BF73">
            <v>350</v>
          </cell>
          <cell r="BG73">
            <v>175</v>
          </cell>
          <cell r="BH73">
            <v>200</v>
          </cell>
          <cell r="BI73">
            <v>200</v>
          </cell>
          <cell r="BJ73">
            <v>200</v>
          </cell>
          <cell r="BK73">
            <v>600</v>
          </cell>
          <cell r="BL73">
            <v>300</v>
          </cell>
          <cell r="BM73">
            <v>500</v>
          </cell>
          <cell r="BN73">
            <v>665</v>
          </cell>
          <cell r="BO73">
            <v>100</v>
          </cell>
          <cell r="BP73">
            <v>500</v>
          </cell>
          <cell r="BQ73">
            <v>500</v>
          </cell>
          <cell r="BR73">
            <v>250</v>
          </cell>
          <cell r="BS73">
            <v>250</v>
          </cell>
          <cell r="CB73">
            <v>300</v>
          </cell>
          <cell r="CC73">
            <v>240</v>
          </cell>
          <cell r="CD73">
            <v>120</v>
          </cell>
          <cell r="CE73">
            <v>105</v>
          </cell>
          <cell r="CF73">
            <v>60</v>
          </cell>
          <cell r="CG73">
            <v>52.5</v>
          </cell>
          <cell r="CH73">
            <v>300</v>
          </cell>
          <cell r="CJ73">
            <v>75</v>
          </cell>
          <cell r="CK73">
            <v>37.5</v>
          </cell>
          <cell r="CL73">
            <v>37.5</v>
          </cell>
          <cell r="CM73">
            <v>30</v>
          </cell>
          <cell r="CN73">
            <v>60</v>
          </cell>
          <cell r="CO73">
            <v>210</v>
          </cell>
          <cell r="CP73">
            <v>360</v>
          </cell>
          <cell r="CQ73">
            <v>225</v>
          </cell>
          <cell r="CR73">
            <v>105</v>
          </cell>
          <cell r="CS73">
            <v>195</v>
          </cell>
          <cell r="CT73">
            <v>180</v>
          </cell>
          <cell r="CU73">
            <v>165</v>
          </cell>
          <cell r="CV73">
            <v>165</v>
          </cell>
          <cell r="CW73">
            <v>165</v>
          </cell>
          <cell r="CX73">
            <v>75</v>
          </cell>
          <cell r="CY73">
            <v>75</v>
          </cell>
          <cell r="CZ73">
            <v>105</v>
          </cell>
          <cell r="DA73">
            <v>75</v>
          </cell>
          <cell r="DB73">
            <v>75</v>
          </cell>
          <cell r="DC73">
            <v>45</v>
          </cell>
          <cell r="DD73">
            <v>45</v>
          </cell>
          <cell r="DE73">
            <v>225</v>
          </cell>
          <cell r="DF73">
            <v>240</v>
          </cell>
          <cell r="DG73">
            <v>105</v>
          </cell>
          <cell r="DH73">
            <v>105</v>
          </cell>
          <cell r="DI73">
            <v>240</v>
          </cell>
          <cell r="DJ73">
            <v>150</v>
          </cell>
          <cell r="DK73">
            <v>150</v>
          </cell>
          <cell r="DL73">
            <v>60</v>
          </cell>
          <cell r="DM73">
            <v>45</v>
          </cell>
          <cell r="DN73">
            <v>45</v>
          </cell>
          <cell r="DO73">
            <v>60</v>
          </cell>
          <cell r="DP73">
            <v>60</v>
          </cell>
          <cell r="DQ73">
            <v>60</v>
          </cell>
          <cell r="DR73">
            <v>60</v>
          </cell>
          <cell r="DS73">
            <v>45</v>
          </cell>
          <cell r="DT73">
            <v>45</v>
          </cell>
          <cell r="DU73">
            <v>180</v>
          </cell>
          <cell r="DV73">
            <v>120</v>
          </cell>
          <cell r="DW73">
            <v>45</v>
          </cell>
          <cell r="DX73">
            <v>120</v>
          </cell>
          <cell r="DY73">
            <v>105</v>
          </cell>
          <cell r="DZ73">
            <v>60</v>
          </cell>
          <cell r="EA73">
            <v>105</v>
          </cell>
          <cell r="EB73">
            <v>60</v>
          </cell>
          <cell r="EC73">
            <v>60</v>
          </cell>
          <cell r="ED73">
            <v>60</v>
          </cell>
          <cell r="EE73">
            <v>180</v>
          </cell>
          <cell r="EF73">
            <v>75</v>
          </cell>
          <cell r="EG73">
            <v>150</v>
          </cell>
          <cell r="EH73">
            <v>90</v>
          </cell>
          <cell r="EK73" t="str">
            <v>Test Person Percentage</v>
          </cell>
          <cell r="EL73" t="str">
            <v>Bike or Oliptical 20 minutes-3 bands speed Resisted</v>
          </cell>
          <cell r="EM73" t="str">
            <v>Bike or Oliptical 20 minutes-3 bands speed Assited</v>
          </cell>
        </row>
        <row r="74">
          <cell r="A74">
            <v>71</v>
          </cell>
          <cell r="B74" t="str">
            <v>Test Person 100 1 adjust</v>
          </cell>
          <cell r="D74">
            <v>1</v>
          </cell>
          <cell r="E74">
            <v>1</v>
          </cell>
          <cell r="F74">
            <v>1</v>
          </cell>
          <cell r="G74">
            <v>300</v>
          </cell>
          <cell r="H74">
            <v>500</v>
          </cell>
          <cell r="I74">
            <v>300</v>
          </cell>
          <cell r="J74">
            <v>300</v>
          </cell>
          <cell r="K74">
            <v>270</v>
          </cell>
          <cell r="L74">
            <v>210</v>
          </cell>
          <cell r="M74">
            <v>210</v>
          </cell>
          <cell r="N74">
            <v>195</v>
          </cell>
          <cell r="O74">
            <v>500</v>
          </cell>
          <cell r="P74">
            <v>210</v>
          </cell>
          <cell r="Q74">
            <v>210</v>
          </cell>
          <cell r="R74">
            <v>550</v>
          </cell>
          <cell r="S74">
            <v>750</v>
          </cell>
          <cell r="T74">
            <v>150</v>
          </cell>
          <cell r="U74">
            <v>120</v>
          </cell>
          <cell r="V74">
            <v>120</v>
          </cell>
          <cell r="W74">
            <v>105</v>
          </cell>
          <cell r="X74">
            <v>105</v>
          </cell>
          <cell r="Y74">
            <v>225</v>
          </cell>
          <cell r="Z74">
            <v>375</v>
          </cell>
          <cell r="AA74">
            <v>225</v>
          </cell>
          <cell r="AB74">
            <v>225</v>
          </cell>
          <cell r="AC74">
            <v>550</v>
          </cell>
          <cell r="AD74">
            <v>120</v>
          </cell>
          <cell r="AE74">
            <v>665</v>
          </cell>
          <cell r="AF74">
            <v>575</v>
          </cell>
          <cell r="AG74">
            <v>375</v>
          </cell>
          <cell r="AH74">
            <v>195</v>
          </cell>
          <cell r="AI74">
            <v>375</v>
          </cell>
          <cell r="AJ74">
            <v>180</v>
          </cell>
          <cell r="AK74">
            <v>300</v>
          </cell>
          <cell r="AL74">
            <v>250</v>
          </cell>
          <cell r="AM74">
            <v>250</v>
          </cell>
          <cell r="AX74">
            <v>500</v>
          </cell>
          <cell r="AY74">
            <v>400</v>
          </cell>
          <cell r="AZ74">
            <v>250</v>
          </cell>
          <cell r="BA74">
            <v>225</v>
          </cell>
          <cell r="BB74">
            <v>200</v>
          </cell>
          <cell r="BC74">
            <v>100</v>
          </cell>
          <cell r="BD74">
            <v>300</v>
          </cell>
          <cell r="BE74">
            <v>175</v>
          </cell>
          <cell r="BF74">
            <v>350</v>
          </cell>
          <cell r="BG74">
            <v>175</v>
          </cell>
          <cell r="BH74">
            <v>200</v>
          </cell>
          <cell r="BI74">
            <v>200</v>
          </cell>
          <cell r="BJ74">
            <v>200</v>
          </cell>
          <cell r="BK74">
            <v>600</v>
          </cell>
          <cell r="BL74">
            <v>450</v>
          </cell>
          <cell r="BM74">
            <v>500</v>
          </cell>
          <cell r="BN74">
            <v>665</v>
          </cell>
          <cell r="BO74">
            <v>100</v>
          </cell>
          <cell r="BP74">
            <v>500</v>
          </cell>
          <cell r="BQ74">
            <v>500</v>
          </cell>
          <cell r="BR74">
            <v>250</v>
          </cell>
          <cell r="BS74">
            <v>250</v>
          </cell>
          <cell r="CB74">
            <v>300</v>
          </cell>
          <cell r="CC74">
            <v>240</v>
          </cell>
          <cell r="CD74">
            <v>120</v>
          </cell>
          <cell r="CE74">
            <v>105</v>
          </cell>
          <cell r="CF74">
            <v>60</v>
          </cell>
          <cell r="CG74">
            <v>52.5</v>
          </cell>
          <cell r="CH74">
            <v>300</v>
          </cell>
          <cell r="CJ74">
            <v>75</v>
          </cell>
          <cell r="CK74">
            <v>37.5</v>
          </cell>
          <cell r="CL74">
            <v>37.5</v>
          </cell>
          <cell r="CM74">
            <v>30</v>
          </cell>
          <cell r="CN74">
            <v>60</v>
          </cell>
          <cell r="CO74">
            <v>210</v>
          </cell>
          <cell r="CP74">
            <v>360</v>
          </cell>
          <cell r="CQ74">
            <v>225</v>
          </cell>
          <cell r="CR74">
            <v>105</v>
          </cell>
          <cell r="CS74">
            <v>195</v>
          </cell>
          <cell r="CT74">
            <v>180</v>
          </cell>
          <cell r="CU74">
            <v>165</v>
          </cell>
          <cell r="CV74">
            <v>165</v>
          </cell>
          <cell r="CW74">
            <v>165</v>
          </cell>
          <cell r="CX74">
            <v>75</v>
          </cell>
          <cell r="CY74">
            <v>75</v>
          </cell>
          <cell r="CZ74">
            <v>105</v>
          </cell>
          <cell r="DA74">
            <v>75</v>
          </cell>
          <cell r="DB74">
            <v>75</v>
          </cell>
          <cell r="DC74">
            <v>45</v>
          </cell>
          <cell r="DD74">
            <v>45</v>
          </cell>
          <cell r="DE74">
            <v>225</v>
          </cell>
          <cell r="DF74">
            <v>240</v>
          </cell>
          <cell r="DG74">
            <v>105</v>
          </cell>
          <cell r="DH74">
            <v>105</v>
          </cell>
          <cell r="DI74">
            <v>240</v>
          </cell>
          <cell r="DJ74">
            <v>150</v>
          </cell>
          <cell r="DK74">
            <v>150</v>
          </cell>
          <cell r="DL74">
            <v>60</v>
          </cell>
          <cell r="DM74">
            <v>45</v>
          </cell>
          <cell r="DN74">
            <v>45</v>
          </cell>
          <cell r="DO74">
            <v>60</v>
          </cell>
          <cell r="DP74">
            <v>60</v>
          </cell>
          <cell r="DQ74">
            <v>60</v>
          </cell>
          <cell r="DR74">
            <v>60</v>
          </cell>
          <cell r="DS74">
            <v>45</v>
          </cell>
          <cell r="DT74">
            <v>45</v>
          </cell>
          <cell r="DU74">
            <v>180</v>
          </cell>
          <cell r="DV74">
            <v>120</v>
          </cell>
          <cell r="DW74">
            <v>45</v>
          </cell>
          <cell r="DX74">
            <v>120</v>
          </cell>
          <cell r="DY74">
            <v>105</v>
          </cell>
          <cell r="DZ74">
            <v>60</v>
          </cell>
          <cell r="EA74">
            <v>105</v>
          </cell>
          <cell r="EB74">
            <v>60</v>
          </cell>
          <cell r="EC74">
            <v>60</v>
          </cell>
          <cell r="ED74">
            <v>60</v>
          </cell>
          <cell r="EE74">
            <v>180</v>
          </cell>
          <cell r="EF74">
            <v>75</v>
          </cell>
          <cell r="EG74">
            <v>150</v>
          </cell>
          <cell r="EH74">
            <v>90</v>
          </cell>
          <cell r="EK74" t="str">
            <v>Test Person 100 1 adjust</v>
          </cell>
        </row>
        <row r="75">
          <cell r="A75">
            <v>72</v>
          </cell>
          <cell r="B75" t="str">
            <v>Test Person 100 2 adjust</v>
          </cell>
          <cell r="D75">
            <v>1</v>
          </cell>
          <cell r="E75">
            <v>1</v>
          </cell>
          <cell r="F75">
            <v>1</v>
          </cell>
          <cell r="G75">
            <v>300</v>
          </cell>
          <cell r="H75">
            <v>500</v>
          </cell>
          <cell r="I75">
            <v>300</v>
          </cell>
          <cell r="J75">
            <v>300</v>
          </cell>
          <cell r="K75">
            <v>270</v>
          </cell>
          <cell r="L75">
            <v>210</v>
          </cell>
          <cell r="M75">
            <v>210</v>
          </cell>
          <cell r="N75">
            <v>195</v>
          </cell>
          <cell r="O75">
            <v>500</v>
          </cell>
          <cell r="P75">
            <v>210</v>
          </cell>
          <cell r="Q75">
            <v>210</v>
          </cell>
          <cell r="R75">
            <v>550</v>
          </cell>
          <cell r="S75">
            <v>750</v>
          </cell>
          <cell r="T75">
            <v>150</v>
          </cell>
          <cell r="U75">
            <v>120</v>
          </cell>
          <cell r="V75">
            <v>120</v>
          </cell>
          <cell r="W75">
            <v>105</v>
          </cell>
          <cell r="X75">
            <v>105</v>
          </cell>
          <cell r="Y75">
            <v>225</v>
          </cell>
          <cell r="Z75">
            <v>375</v>
          </cell>
          <cell r="AA75">
            <v>225</v>
          </cell>
          <cell r="AB75">
            <v>225</v>
          </cell>
          <cell r="AC75">
            <v>550</v>
          </cell>
          <cell r="AD75">
            <v>120</v>
          </cell>
          <cell r="AE75">
            <v>665</v>
          </cell>
          <cell r="AF75">
            <v>575</v>
          </cell>
          <cell r="AG75">
            <v>375</v>
          </cell>
          <cell r="AH75">
            <v>195</v>
          </cell>
          <cell r="AI75">
            <v>375</v>
          </cell>
          <cell r="AJ75">
            <v>180</v>
          </cell>
          <cell r="AK75">
            <v>300</v>
          </cell>
          <cell r="AL75">
            <v>250</v>
          </cell>
          <cell r="AM75">
            <v>250</v>
          </cell>
          <cell r="AX75">
            <v>500</v>
          </cell>
          <cell r="AY75">
            <v>400</v>
          </cell>
          <cell r="AZ75">
            <v>250</v>
          </cell>
          <cell r="BA75">
            <v>225</v>
          </cell>
          <cell r="BB75">
            <v>200</v>
          </cell>
          <cell r="BC75">
            <v>100</v>
          </cell>
          <cell r="BD75">
            <v>300</v>
          </cell>
          <cell r="BE75">
            <v>175</v>
          </cell>
          <cell r="BF75">
            <v>350</v>
          </cell>
          <cell r="BG75">
            <v>175</v>
          </cell>
          <cell r="BH75">
            <v>200</v>
          </cell>
          <cell r="BI75">
            <v>200</v>
          </cell>
          <cell r="BJ75">
            <v>200</v>
          </cell>
          <cell r="BK75">
            <v>600</v>
          </cell>
          <cell r="BL75">
            <v>450</v>
          </cell>
          <cell r="BM75">
            <v>500</v>
          </cell>
          <cell r="BN75">
            <v>665</v>
          </cell>
          <cell r="BO75">
            <v>100</v>
          </cell>
          <cell r="BP75">
            <v>500</v>
          </cell>
          <cell r="BQ75">
            <v>500</v>
          </cell>
          <cell r="BR75">
            <v>250</v>
          </cell>
          <cell r="BS75">
            <v>250</v>
          </cell>
          <cell r="CB75">
            <v>300</v>
          </cell>
          <cell r="CC75">
            <v>240</v>
          </cell>
          <cell r="CD75">
            <v>120</v>
          </cell>
          <cell r="CE75">
            <v>105</v>
          </cell>
          <cell r="CF75">
            <v>60</v>
          </cell>
          <cell r="CG75">
            <v>52.5</v>
          </cell>
          <cell r="CH75">
            <v>300</v>
          </cell>
          <cell r="CJ75">
            <v>75</v>
          </cell>
          <cell r="CK75">
            <v>37.5</v>
          </cell>
          <cell r="CL75">
            <v>37.5</v>
          </cell>
          <cell r="CM75">
            <v>30</v>
          </cell>
          <cell r="CN75">
            <v>60</v>
          </cell>
          <cell r="CO75">
            <v>210</v>
          </cell>
          <cell r="CP75">
            <v>360</v>
          </cell>
          <cell r="CQ75">
            <v>225</v>
          </cell>
          <cell r="CR75">
            <v>105</v>
          </cell>
          <cell r="CS75">
            <v>195</v>
          </cell>
          <cell r="CT75">
            <v>180</v>
          </cell>
          <cell r="CU75">
            <v>165</v>
          </cell>
          <cell r="CV75">
            <v>165</v>
          </cell>
          <cell r="CW75">
            <v>165</v>
          </cell>
          <cell r="CX75">
            <v>75</v>
          </cell>
          <cell r="CY75">
            <v>75</v>
          </cell>
          <cell r="CZ75">
            <v>105</v>
          </cell>
          <cell r="DA75">
            <v>75</v>
          </cell>
          <cell r="DB75">
            <v>75</v>
          </cell>
          <cell r="DC75">
            <v>45</v>
          </cell>
          <cell r="DD75">
            <v>45</v>
          </cell>
          <cell r="DE75">
            <v>225</v>
          </cell>
          <cell r="DF75">
            <v>240</v>
          </cell>
          <cell r="DG75">
            <v>105</v>
          </cell>
          <cell r="DH75">
            <v>105</v>
          </cell>
          <cell r="DI75">
            <v>240</v>
          </cell>
          <cell r="DJ75">
            <v>150</v>
          </cell>
          <cell r="DK75">
            <v>150</v>
          </cell>
          <cell r="DL75">
            <v>60</v>
          </cell>
          <cell r="DM75">
            <v>45</v>
          </cell>
          <cell r="DN75">
            <v>45</v>
          </cell>
          <cell r="DO75">
            <v>60</v>
          </cell>
          <cell r="DP75">
            <v>60</v>
          </cell>
          <cell r="DQ75">
            <v>60</v>
          </cell>
          <cell r="DR75">
            <v>60</v>
          </cell>
          <cell r="DS75">
            <v>45</v>
          </cell>
          <cell r="DT75">
            <v>45</v>
          </cell>
          <cell r="DU75">
            <v>180</v>
          </cell>
          <cell r="DV75">
            <v>120</v>
          </cell>
          <cell r="DW75">
            <v>45</v>
          </cell>
          <cell r="DX75">
            <v>120</v>
          </cell>
          <cell r="DY75">
            <v>105</v>
          </cell>
          <cell r="DZ75">
            <v>60</v>
          </cell>
          <cell r="EA75">
            <v>105</v>
          </cell>
          <cell r="EB75">
            <v>60</v>
          </cell>
          <cell r="EC75">
            <v>60</v>
          </cell>
          <cell r="ED75">
            <v>60</v>
          </cell>
          <cell r="EE75">
            <v>180</v>
          </cell>
          <cell r="EF75">
            <v>75</v>
          </cell>
          <cell r="EG75">
            <v>150</v>
          </cell>
          <cell r="EH75">
            <v>90</v>
          </cell>
          <cell r="EK75" t="str">
            <v>Test Person 100 2 adjust</v>
          </cell>
        </row>
        <row r="76">
          <cell r="A76">
            <v>73</v>
          </cell>
          <cell r="B76" t="str">
            <v xml:space="preserve">McKenzie, Erica </v>
          </cell>
          <cell r="C76" t="str">
            <v># 22</v>
          </cell>
          <cell r="D76">
            <v>1</v>
          </cell>
          <cell r="E76">
            <v>1</v>
          </cell>
          <cell r="F76">
            <v>1</v>
          </cell>
          <cell r="G76">
            <v>120</v>
          </cell>
          <cell r="H76">
            <v>240</v>
          </cell>
          <cell r="I76">
            <v>150</v>
          </cell>
          <cell r="J76">
            <v>120</v>
          </cell>
          <cell r="K76">
            <v>108</v>
          </cell>
          <cell r="L76">
            <v>84</v>
          </cell>
          <cell r="M76">
            <v>84</v>
          </cell>
          <cell r="N76">
            <v>78</v>
          </cell>
          <cell r="O76">
            <v>240</v>
          </cell>
          <cell r="P76">
            <v>84</v>
          </cell>
          <cell r="Q76">
            <v>84</v>
          </cell>
          <cell r="R76">
            <v>264</v>
          </cell>
          <cell r="S76">
            <v>360</v>
          </cell>
          <cell r="T76">
            <v>60</v>
          </cell>
          <cell r="U76">
            <v>48</v>
          </cell>
          <cell r="V76">
            <v>48</v>
          </cell>
          <cell r="W76">
            <v>42</v>
          </cell>
          <cell r="X76">
            <v>42</v>
          </cell>
          <cell r="Y76">
            <v>108</v>
          </cell>
          <cell r="Z76">
            <v>180</v>
          </cell>
          <cell r="AA76">
            <v>108</v>
          </cell>
          <cell r="AB76">
            <v>108</v>
          </cell>
          <cell r="AC76">
            <v>264</v>
          </cell>
          <cell r="AD76">
            <v>48</v>
          </cell>
          <cell r="AE76">
            <v>319.20000000000005</v>
          </cell>
          <cell r="AF76">
            <v>276</v>
          </cell>
          <cell r="AG76">
            <v>150</v>
          </cell>
          <cell r="AH76">
            <v>78</v>
          </cell>
          <cell r="AI76">
            <v>187.5</v>
          </cell>
          <cell r="AJ76">
            <v>90</v>
          </cell>
          <cell r="AK76">
            <v>120</v>
          </cell>
          <cell r="AL76">
            <v>120</v>
          </cell>
          <cell r="AM76">
            <v>120</v>
          </cell>
          <cell r="AX76">
            <v>240</v>
          </cell>
          <cell r="AY76">
            <v>192</v>
          </cell>
          <cell r="AZ76">
            <v>120</v>
          </cell>
          <cell r="BA76">
            <v>108</v>
          </cell>
          <cell r="BB76">
            <v>96</v>
          </cell>
          <cell r="BC76">
            <v>48</v>
          </cell>
          <cell r="BD76">
            <v>144</v>
          </cell>
          <cell r="BE76">
            <v>84</v>
          </cell>
          <cell r="BF76">
            <v>168</v>
          </cell>
          <cell r="BG76">
            <v>84</v>
          </cell>
          <cell r="BH76">
            <v>96</v>
          </cell>
          <cell r="BI76">
            <v>96</v>
          </cell>
          <cell r="BJ76">
            <v>96</v>
          </cell>
          <cell r="BK76">
            <v>288</v>
          </cell>
          <cell r="BL76">
            <v>180</v>
          </cell>
          <cell r="BM76">
            <v>240</v>
          </cell>
          <cell r="BN76">
            <v>319.20000000000005</v>
          </cell>
          <cell r="BO76">
            <v>48</v>
          </cell>
          <cell r="BP76">
            <v>240</v>
          </cell>
          <cell r="BQ76">
            <v>240</v>
          </cell>
          <cell r="BR76">
            <v>120</v>
          </cell>
          <cell r="BS76">
            <v>120</v>
          </cell>
          <cell r="CB76">
            <v>150</v>
          </cell>
          <cell r="CC76">
            <v>120</v>
          </cell>
          <cell r="CD76">
            <v>60</v>
          </cell>
          <cell r="CE76">
            <v>52.5</v>
          </cell>
          <cell r="CF76">
            <v>30</v>
          </cell>
          <cell r="CG76">
            <v>26.25</v>
          </cell>
          <cell r="CH76">
            <v>150</v>
          </cell>
          <cell r="CJ76">
            <v>37.5</v>
          </cell>
          <cell r="CK76">
            <v>18.75</v>
          </cell>
          <cell r="CL76">
            <v>18.75</v>
          </cell>
          <cell r="CM76">
            <v>15</v>
          </cell>
          <cell r="CN76">
            <v>30</v>
          </cell>
          <cell r="CO76">
            <v>105</v>
          </cell>
          <cell r="CP76">
            <v>180</v>
          </cell>
          <cell r="CQ76">
            <v>112.5</v>
          </cell>
          <cell r="CR76">
            <v>52.5</v>
          </cell>
          <cell r="CS76">
            <v>97.5</v>
          </cell>
          <cell r="CT76">
            <v>90</v>
          </cell>
          <cell r="CU76">
            <v>82.5</v>
          </cell>
          <cell r="CV76">
            <v>82.5</v>
          </cell>
          <cell r="CW76">
            <v>82.5</v>
          </cell>
          <cell r="CX76">
            <v>37.5</v>
          </cell>
          <cell r="CY76">
            <v>37.5</v>
          </cell>
          <cell r="CZ76">
            <v>52.5</v>
          </cell>
          <cell r="DA76">
            <v>37.5</v>
          </cell>
          <cell r="DB76">
            <v>37.5</v>
          </cell>
          <cell r="DC76">
            <v>22.5</v>
          </cell>
          <cell r="DD76">
            <v>22.5</v>
          </cell>
          <cell r="DE76">
            <v>112.5</v>
          </cell>
          <cell r="DF76">
            <v>120</v>
          </cell>
          <cell r="DG76">
            <v>52.5</v>
          </cell>
          <cell r="DH76">
            <v>52.5</v>
          </cell>
          <cell r="DI76">
            <v>120</v>
          </cell>
          <cell r="DJ76">
            <v>75</v>
          </cell>
          <cell r="DK76">
            <v>75</v>
          </cell>
          <cell r="DL76">
            <v>30</v>
          </cell>
          <cell r="DM76">
            <v>22.5</v>
          </cell>
          <cell r="DN76">
            <v>22.5</v>
          </cell>
          <cell r="DO76">
            <v>30</v>
          </cell>
          <cell r="DP76">
            <v>30</v>
          </cell>
          <cell r="DQ76">
            <v>30</v>
          </cell>
          <cell r="DR76">
            <v>30</v>
          </cell>
          <cell r="DS76">
            <v>22.5</v>
          </cell>
          <cell r="DT76">
            <v>22.5</v>
          </cell>
          <cell r="DU76">
            <v>90</v>
          </cell>
          <cell r="DV76">
            <v>60</v>
          </cell>
          <cell r="DW76">
            <v>22.5</v>
          </cell>
          <cell r="DX76">
            <v>60</v>
          </cell>
          <cell r="DY76">
            <v>52.5</v>
          </cell>
          <cell r="DZ76">
            <v>30</v>
          </cell>
          <cell r="EA76">
            <v>52.5</v>
          </cell>
          <cell r="EB76">
            <v>30</v>
          </cell>
          <cell r="EC76">
            <v>30</v>
          </cell>
          <cell r="ED76">
            <v>30</v>
          </cell>
          <cell r="EE76">
            <v>90</v>
          </cell>
          <cell r="EF76">
            <v>37.5</v>
          </cell>
          <cell r="EG76">
            <v>75</v>
          </cell>
          <cell r="EH76">
            <v>45</v>
          </cell>
          <cell r="EK76" t="str">
            <v xml:space="preserve">McKenzie, Erica </v>
          </cell>
        </row>
        <row r="77">
          <cell r="A77">
            <v>74</v>
          </cell>
          <cell r="B77" t="str">
            <v>Miller, Anya</v>
          </cell>
          <cell r="C77" t="str">
            <v># 15</v>
          </cell>
          <cell r="D77">
            <v>1</v>
          </cell>
          <cell r="E77">
            <v>1</v>
          </cell>
          <cell r="F77">
            <v>1</v>
          </cell>
          <cell r="G77">
            <v>125</v>
          </cell>
          <cell r="H77">
            <v>300</v>
          </cell>
          <cell r="I77">
            <v>165</v>
          </cell>
          <cell r="J77">
            <v>125</v>
          </cell>
          <cell r="K77">
            <v>112.5</v>
          </cell>
          <cell r="L77">
            <v>87.5</v>
          </cell>
          <cell r="M77">
            <v>87.5</v>
          </cell>
          <cell r="N77">
            <v>81.25</v>
          </cell>
          <cell r="O77">
            <v>300</v>
          </cell>
          <cell r="P77">
            <v>87.5</v>
          </cell>
          <cell r="Q77">
            <v>87.5</v>
          </cell>
          <cell r="R77">
            <v>330</v>
          </cell>
          <cell r="S77">
            <v>450</v>
          </cell>
          <cell r="T77">
            <v>62.5</v>
          </cell>
          <cell r="U77">
            <v>50</v>
          </cell>
          <cell r="V77">
            <v>50</v>
          </cell>
          <cell r="W77">
            <v>43.75</v>
          </cell>
          <cell r="X77">
            <v>43.75</v>
          </cell>
          <cell r="Y77">
            <v>135</v>
          </cell>
          <cell r="Z77">
            <v>225</v>
          </cell>
          <cell r="AA77">
            <v>135</v>
          </cell>
          <cell r="AB77">
            <v>135</v>
          </cell>
          <cell r="AC77">
            <v>330</v>
          </cell>
          <cell r="AD77">
            <v>50</v>
          </cell>
          <cell r="AE77">
            <v>399</v>
          </cell>
          <cell r="AF77">
            <v>345</v>
          </cell>
          <cell r="AG77">
            <v>156.25</v>
          </cell>
          <cell r="AH77">
            <v>81.25</v>
          </cell>
          <cell r="AI77">
            <v>206.25</v>
          </cell>
          <cell r="AJ77">
            <v>99</v>
          </cell>
          <cell r="AK77">
            <v>125</v>
          </cell>
          <cell r="AL77">
            <v>150</v>
          </cell>
          <cell r="AM77">
            <v>150</v>
          </cell>
          <cell r="AX77">
            <v>300</v>
          </cell>
          <cell r="AY77">
            <v>240</v>
          </cell>
          <cell r="AZ77">
            <v>150</v>
          </cell>
          <cell r="BA77">
            <v>135</v>
          </cell>
          <cell r="BB77">
            <v>120</v>
          </cell>
          <cell r="BC77">
            <v>60</v>
          </cell>
          <cell r="BD77">
            <v>180</v>
          </cell>
          <cell r="BE77">
            <v>105</v>
          </cell>
          <cell r="BF77">
            <v>210</v>
          </cell>
          <cell r="BG77">
            <v>105</v>
          </cell>
          <cell r="BH77">
            <v>120</v>
          </cell>
          <cell r="BI77">
            <v>120</v>
          </cell>
          <cell r="BJ77">
            <v>120</v>
          </cell>
          <cell r="BK77">
            <v>360</v>
          </cell>
          <cell r="BL77">
            <v>187.5</v>
          </cell>
          <cell r="BM77">
            <v>300</v>
          </cell>
          <cell r="BN77">
            <v>399</v>
          </cell>
          <cell r="BO77">
            <v>60</v>
          </cell>
          <cell r="BP77">
            <v>300</v>
          </cell>
          <cell r="BQ77">
            <v>300</v>
          </cell>
          <cell r="BR77">
            <v>150</v>
          </cell>
          <cell r="BS77">
            <v>150</v>
          </cell>
          <cell r="CB77">
            <v>165</v>
          </cell>
          <cell r="CC77">
            <v>132</v>
          </cell>
          <cell r="CD77">
            <v>66</v>
          </cell>
          <cell r="CE77">
            <v>57.749999999999993</v>
          </cell>
          <cell r="CF77">
            <v>33</v>
          </cell>
          <cell r="CG77">
            <v>28.874999999999996</v>
          </cell>
          <cell r="CH77">
            <v>165</v>
          </cell>
          <cell r="CJ77">
            <v>41.25</v>
          </cell>
          <cell r="CK77">
            <v>20.625</v>
          </cell>
          <cell r="CL77">
            <v>20.625</v>
          </cell>
          <cell r="CM77">
            <v>16.5</v>
          </cell>
          <cell r="CN77">
            <v>33</v>
          </cell>
          <cell r="CO77">
            <v>115.49999999999999</v>
          </cell>
          <cell r="CP77">
            <v>198</v>
          </cell>
          <cell r="CQ77">
            <v>123.75</v>
          </cell>
          <cell r="CR77">
            <v>57.749999999999993</v>
          </cell>
          <cell r="CS77">
            <v>107.25</v>
          </cell>
          <cell r="CT77">
            <v>99</v>
          </cell>
          <cell r="CU77">
            <v>90.750000000000014</v>
          </cell>
          <cell r="CV77">
            <v>90.750000000000014</v>
          </cell>
          <cell r="CW77">
            <v>90.750000000000014</v>
          </cell>
          <cell r="CX77">
            <v>41.25</v>
          </cell>
          <cell r="CY77">
            <v>41.25</v>
          </cell>
          <cell r="CZ77">
            <v>57.749999999999993</v>
          </cell>
          <cell r="DA77">
            <v>41.25</v>
          </cell>
          <cell r="DB77">
            <v>41.25</v>
          </cell>
          <cell r="DC77">
            <v>24.75</v>
          </cell>
          <cell r="DD77">
            <v>24.75</v>
          </cell>
          <cell r="DE77">
            <v>123.75</v>
          </cell>
          <cell r="DF77">
            <v>132</v>
          </cell>
          <cell r="DG77">
            <v>57.749999999999993</v>
          </cell>
          <cell r="DH77">
            <v>57.749999999999993</v>
          </cell>
          <cell r="DI77">
            <v>132</v>
          </cell>
          <cell r="DJ77">
            <v>82.5</v>
          </cell>
          <cell r="DK77">
            <v>82.5</v>
          </cell>
          <cell r="DL77">
            <v>33</v>
          </cell>
          <cell r="DM77">
            <v>24.75</v>
          </cell>
          <cell r="DN77">
            <v>24.75</v>
          </cell>
          <cell r="DO77">
            <v>33</v>
          </cell>
          <cell r="DP77">
            <v>33</v>
          </cell>
          <cell r="DQ77">
            <v>33</v>
          </cell>
          <cell r="DR77">
            <v>33</v>
          </cell>
          <cell r="DS77">
            <v>24.75</v>
          </cell>
          <cell r="DT77">
            <v>24.75</v>
          </cell>
          <cell r="DU77">
            <v>99</v>
          </cell>
          <cell r="DV77">
            <v>66</v>
          </cell>
          <cell r="DW77">
            <v>24.75</v>
          </cell>
          <cell r="DX77">
            <v>66</v>
          </cell>
          <cell r="DY77">
            <v>57.749999999999993</v>
          </cell>
          <cell r="DZ77">
            <v>33</v>
          </cell>
          <cell r="EA77">
            <v>57.749999999999993</v>
          </cell>
          <cell r="EB77">
            <v>33</v>
          </cell>
          <cell r="EC77">
            <v>33</v>
          </cell>
          <cell r="ED77">
            <v>33</v>
          </cell>
          <cell r="EE77">
            <v>99</v>
          </cell>
          <cell r="EF77">
            <v>41.25</v>
          </cell>
          <cell r="EG77">
            <v>82.5</v>
          </cell>
          <cell r="EH77">
            <v>49.5</v>
          </cell>
          <cell r="EK77" t="str">
            <v>Miller, Anya</v>
          </cell>
        </row>
        <row r="78">
          <cell r="A78">
            <v>75</v>
          </cell>
          <cell r="B78" t="str">
            <v>Darwitz</v>
          </cell>
          <cell r="C78" t="str">
            <v># 22</v>
          </cell>
          <cell r="D78">
            <v>1</v>
          </cell>
          <cell r="E78">
            <v>1</v>
          </cell>
          <cell r="F78">
            <v>1</v>
          </cell>
          <cell r="G78">
            <v>120</v>
          </cell>
          <cell r="H78">
            <v>240</v>
          </cell>
          <cell r="I78">
            <v>150</v>
          </cell>
          <cell r="J78">
            <v>120</v>
          </cell>
          <cell r="K78">
            <v>108</v>
          </cell>
          <cell r="L78">
            <v>84</v>
          </cell>
          <cell r="M78">
            <v>84</v>
          </cell>
          <cell r="N78">
            <v>78</v>
          </cell>
          <cell r="O78">
            <v>240</v>
          </cell>
          <cell r="P78">
            <v>84</v>
          </cell>
          <cell r="Q78">
            <v>84</v>
          </cell>
          <cell r="R78">
            <v>264</v>
          </cell>
          <cell r="S78">
            <v>360</v>
          </cell>
          <cell r="T78">
            <v>60</v>
          </cell>
          <cell r="U78">
            <v>48</v>
          </cell>
          <cell r="V78">
            <v>48</v>
          </cell>
          <cell r="W78">
            <v>42</v>
          </cell>
          <cell r="X78">
            <v>42</v>
          </cell>
          <cell r="Y78">
            <v>108</v>
          </cell>
          <cell r="Z78">
            <v>180</v>
          </cell>
          <cell r="AA78">
            <v>108</v>
          </cell>
          <cell r="AB78">
            <v>108</v>
          </cell>
          <cell r="AC78">
            <v>264</v>
          </cell>
          <cell r="AD78">
            <v>48</v>
          </cell>
          <cell r="AE78">
            <v>319.20000000000005</v>
          </cell>
          <cell r="AF78">
            <v>276</v>
          </cell>
          <cell r="AG78">
            <v>150</v>
          </cell>
          <cell r="AH78">
            <v>78</v>
          </cell>
          <cell r="AI78">
            <v>187.5</v>
          </cell>
          <cell r="AJ78">
            <v>90</v>
          </cell>
          <cell r="AK78">
            <v>120</v>
          </cell>
          <cell r="AL78">
            <v>120</v>
          </cell>
          <cell r="AM78">
            <v>120</v>
          </cell>
          <cell r="AX78">
            <v>240</v>
          </cell>
          <cell r="AY78">
            <v>192</v>
          </cell>
          <cell r="AZ78">
            <v>120</v>
          </cell>
          <cell r="BA78">
            <v>108</v>
          </cell>
          <cell r="BB78">
            <v>96</v>
          </cell>
          <cell r="BC78">
            <v>48</v>
          </cell>
          <cell r="BD78">
            <v>144</v>
          </cell>
          <cell r="BE78">
            <v>84</v>
          </cell>
          <cell r="BF78">
            <v>168</v>
          </cell>
          <cell r="BG78">
            <v>84</v>
          </cell>
          <cell r="BH78">
            <v>96</v>
          </cell>
          <cell r="BI78">
            <v>96</v>
          </cell>
          <cell r="BJ78">
            <v>96</v>
          </cell>
          <cell r="BK78">
            <v>288</v>
          </cell>
          <cell r="BL78">
            <v>180</v>
          </cell>
          <cell r="BM78">
            <v>240</v>
          </cell>
          <cell r="BN78">
            <v>319.20000000000005</v>
          </cell>
          <cell r="BO78">
            <v>48</v>
          </cell>
          <cell r="BP78">
            <v>240</v>
          </cell>
          <cell r="BQ78">
            <v>240</v>
          </cell>
          <cell r="BR78">
            <v>120</v>
          </cell>
          <cell r="BS78">
            <v>120</v>
          </cell>
          <cell r="CB78">
            <v>150</v>
          </cell>
          <cell r="CC78">
            <v>120</v>
          </cell>
          <cell r="CD78">
            <v>60</v>
          </cell>
          <cell r="CE78">
            <v>52.5</v>
          </cell>
          <cell r="CF78">
            <v>30</v>
          </cell>
          <cell r="CG78">
            <v>26.25</v>
          </cell>
          <cell r="CH78">
            <v>150</v>
          </cell>
          <cell r="CJ78">
            <v>37.5</v>
          </cell>
          <cell r="CK78">
            <v>18.75</v>
          </cell>
          <cell r="CL78">
            <v>18.75</v>
          </cell>
          <cell r="CM78">
            <v>15</v>
          </cell>
          <cell r="CN78">
            <v>30</v>
          </cell>
          <cell r="CO78">
            <v>105</v>
          </cell>
          <cell r="CP78">
            <v>180</v>
          </cell>
          <cell r="CQ78">
            <v>112.5</v>
          </cell>
          <cell r="CR78">
            <v>52.5</v>
          </cell>
          <cell r="CS78">
            <v>97.5</v>
          </cell>
          <cell r="CT78">
            <v>90</v>
          </cell>
          <cell r="CU78">
            <v>82.5</v>
          </cell>
          <cell r="CV78">
            <v>82.5</v>
          </cell>
          <cell r="CW78">
            <v>82.5</v>
          </cell>
          <cell r="CX78">
            <v>37.5</v>
          </cell>
          <cell r="CY78">
            <v>37.5</v>
          </cell>
          <cell r="CZ78">
            <v>52.5</v>
          </cell>
          <cell r="DA78">
            <v>37.5</v>
          </cell>
          <cell r="DB78">
            <v>37.5</v>
          </cell>
          <cell r="DC78">
            <v>22.5</v>
          </cell>
          <cell r="DD78">
            <v>22.5</v>
          </cell>
          <cell r="DE78">
            <v>112.5</v>
          </cell>
          <cell r="DF78">
            <v>120</v>
          </cell>
          <cell r="DG78">
            <v>52.5</v>
          </cell>
          <cell r="DH78">
            <v>52.5</v>
          </cell>
          <cell r="DI78">
            <v>120</v>
          </cell>
          <cell r="DJ78">
            <v>75</v>
          </cell>
          <cell r="DK78">
            <v>75</v>
          </cell>
          <cell r="DL78">
            <v>30</v>
          </cell>
          <cell r="DM78">
            <v>22.5</v>
          </cell>
          <cell r="DN78">
            <v>22.5</v>
          </cell>
          <cell r="DO78">
            <v>30</v>
          </cell>
          <cell r="DP78">
            <v>30</v>
          </cell>
          <cell r="DQ78">
            <v>30</v>
          </cell>
          <cell r="DR78">
            <v>30</v>
          </cell>
          <cell r="DS78">
            <v>22.5</v>
          </cell>
          <cell r="DT78">
            <v>22.5</v>
          </cell>
          <cell r="DU78">
            <v>90</v>
          </cell>
          <cell r="DV78">
            <v>60</v>
          </cell>
          <cell r="DW78">
            <v>22.5</v>
          </cell>
          <cell r="DX78">
            <v>60</v>
          </cell>
          <cell r="DY78">
            <v>52.5</v>
          </cell>
          <cell r="DZ78">
            <v>30</v>
          </cell>
          <cell r="EA78">
            <v>52.5</v>
          </cell>
          <cell r="EB78">
            <v>30</v>
          </cell>
          <cell r="EC78">
            <v>30</v>
          </cell>
          <cell r="ED78">
            <v>30</v>
          </cell>
          <cell r="EE78">
            <v>90</v>
          </cell>
          <cell r="EF78">
            <v>37.5</v>
          </cell>
          <cell r="EG78">
            <v>75</v>
          </cell>
          <cell r="EH78">
            <v>45</v>
          </cell>
          <cell r="EK78" t="str">
            <v>Darwitz</v>
          </cell>
        </row>
        <row r="79">
          <cell r="A79">
            <v>76</v>
          </cell>
          <cell r="B79" t="str">
            <v xml:space="preserve">Marvin, Gigi </v>
          </cell>
          <cell r="C79" t="str">
            <v>19  </v>
          </cell>
          <cell r="D79">
            <v>1</v>
          </cell>
          <cell r="E79">
            <v>1</v>
          </cell>
          <cell r="F79">
            <v>1</v>
          </cell>
          <cell r="G79">
            <v>150</v>
          </cell>
          <cell r="H79">
            <v>225</v>
          </cell>
          <cell r="I79">
            <v>150</v>
          </cell>
          <cell r="J79">
            <v>150</v>
          </cell>
          <cell r="K79">
            <v>135</v>
          </cell>
          <cell r="L79">
            <v>105</v>
          </cell>
          <cell r="M79">
            <v>105</v>
          </cell>
          <cell r="N79">
            <v>97.5</v>
          </cell>
          <cell r="O79">
            <v>225</v>
          </cell>
          <cell r="P79">
            <v>105</v>
          </cell>
          <cell r="Q79">
            <v>105</v>
          </cell>
          <cell r="R79">
            <v>247.50000000000003</v>
          </cell>
          <cell r="S79">
            <v>337.5</v>
          </cell>
          <cell r="T79">
            <v>75</v>
          </cell>
          <cell r="U79">
            <v>60</v>
          </cell>
          <cell r="V79">
            <v>60</v>
          </cell>
          <cell r="W79">
            <v>52.5</v>
          </cell>
          <cell r="X79">
            <v>52.5</v>
          </cell>
          <cell r="Y79">
            <v>101.25</v>
          </cell>
          <cell r="Z79">
            <v>168.75</v>
          </cell>
          <cell r="AA79">
            <v>101.25</v>
          </cell>
          <cell r="AB79">
            <v>101.25</v>
          </cell>
          <cell r="AC79">
            <v>247.50000000000003</v>
          </cell>
          <cell r="AD79">
            <v>60</v>
          </cell>
          <cell r="AE79">
            <v>299.25</v>
          </cell>
          <cell r="AF79">
            <v>258.75</v>
          </cell>
          <cell r="AG79">
            <v>187.5</v>
          </cell>
          <cell r="AH79">
            <v>97.5</v>
          </cell>
          <cell r="AI79">
            <v>187.5</v>
          </cell>
          <cell r="AJ79">
            <v>90</v>
          </cell>
          <cell r="AK79">
            <v>150</v>
          </cell>
          <cell r="AL79">
            <v>112.5</v>
          </cell>
          <cell r="AM79">
            <v>112.5</v>
          </cell>
          <cell r="AX79">
            <v>225</v>
          </cell>
          <cell r="AY79">
            <v>180</v>
          </cell>
          <cell r="AZ79">
            <v>112.5</v>
          </cell>
          <cell r="BA79">
            <v>101.25</v>
          </cell>
          <cell r="BB79">
            <v>90</v>
          </cell>
          <cell r="BC79">
            <v>45</v>
          </cell>
          <cell r="BD79">
            <v>135</v>
          </cell>
          <cell r="BE79">
            <v>78.75</v>
          </cell>
          <cell r="BF79">
            <v>157.5</v>
          </cell>
          <cell r="BG79">
            <v>78.75</v>
          </cell>
          <cell r="BH79">
            <v>90</v>
          </cell>
          <cell r="BI79">
            <v>90</v>
          </cell>
          <cell r="BJ79">
            <v>90</v>
          </cell>
          <cell r="BK79">
            <v>270</v>
          </cell>
          <cell r="BL79">
            <v>225</v>
          </cell>
          <cell r="BM79">
            <v>225</v>
          </cell>
          <cell r="BN79">
            <v>299.25</v>
          </cell>
          <cell r="BO79">
            <v>45</v>
          </cell>
          <cell r="BP79">
            <v>225</v>
          </cell>
          <cell r="BQ79">
            <v>225</v>
          </cell>
          <cell r="BR79">
            <v>112.5</v>
          </cell>
          <cell r="BS79">
            <v>112.5</v>
          </cell>
          <cell r="CB79">
            <v>150</v>
          </cell>
          <cell r="CC79">
            <v>120</v>
          </cell>
          <cell r="CD79">
            <v>60</v>
          </cell>
          <cell r="CE79">
            <v>52.5</v>
          </cell>
          <cell r="CF79">
            <v>30</v>
          </cell>
          <cell r="CG79">
            <v>26.25</v>
          </cell>
          <cell r="CH79">
            <v>150</v>
          </cell>
          <cell r="CJ79">
            <v>37.5</v>
          </cell>
          <cell r="CK79">
            <v>18.75</v>
          </cell>
          <cell r="CL79">
            <v>18.75</v>
          </cell>
          <cell r="CM79">
            <v>15</v>
          </cell>
          <cell r="CN79">
            <v>30</v>
          </cell>
          <cell r="CO79">
            <v>105</v>
          </cell>
          <cell r="CP79">
            <v>180</v>
          </cell>
          <cell r="CQ79">
            <v>112.5</v>
          </cell>
          <cell r="CR79">
            <v>52.5</v>
          </cell>
          <cell r="CS79">
            <v>97.5</v>
          </cell>
          <cell r="CT79">
            <v>90</v>
          </cell>
          <cell r="CU79">
            <v>82.5</v>
          </cell>
          <cell r="CV79">
            <v>82.5</v>
          </cell>
          <cell r="CW79">
            <v>82.5</v>
          </cell>
          <cell r="CX79">
            <v>37.5</v>
          </cell>
          <cell r="CY79">
            <v>37.5</v>
          </cell>
          <cell r="CZ79">
            <v>52.5</v>
          </cell>
          <cell r="DA79">
            <v>37.5</v>
          </cell>
          <cell r="DB79">
            <v>37.5</v>
          </cell>
          <cell r="DC79">
            <v>22.5</v>
          </cell>
          <cell r="DD79">
            <v>22.5</v>
          </cell>
          <cell r="DE79">
            <v>112.5</v>
          </cell>
          <cell r="DF79">
            <v>120</v>
          </cell>
          <cell r="DG79">
            <v>52.5</v>
          </cell>
          <cell r="DH79">
            <v>52.5</v>
          </cell>
          <cell r="DI79">
            <v>120</v>
          </cell>
          <cell r="DJ79">
            <v>75</v>
          </cell>
          <cell r="DK79">
            <v>75</v>
          </cell>
          <cell r="DL79">
            <v>30</v>
          </cell>
          <cell r="DM79">
            <v>22.5</v>
          </cell>
          <cell r="DN79">
            <v>22.5</v>
          </cell>
          <cell r="DO79">
            <v>30</v>
          </cell>
          <cell r="DP79">
            <v>30</v>
          </cell>
          <cell r="DQ79">
            <v>30</v>
          </cell>
          <cell r="DR79">
            <v>30</v>
          </cell>
          <cell r="DS79">
            <v>22.5</v>
          </cell>
          <cell r="DT79">
            <v>22.5</v>
          </cell>
          <cell r="DU79">
            <v>90</v>
          </cell>
          <cell r="DV79">
            <v>60</v>
          </cell>
          <cell r="DW79">
            <v>22.5</v>
          </cell>
          <cell r="DX79">
            <v>60</v>
          </cell>
          <cell r="DY79">
            <v>52.5</v>
          </cell>
          <cell r="DZ79">
            <v>30</v>
          </cell>
          <cell r="EA79">
            <v>52.5</v>
          </cell>
          <cell r="EB79">
            <v>30</v>
          </cell>
          <cell r="EC79">
            <v>30</v>
          </cell>
          <cell r="ED79">
            <v>30</v>
          </cell>
          <cell r="EE79">
            <v>90</v>
          </cell>
          <cell r="EF79">
            <v>37.5</v>
          </cell>
          <cell r="EG79">
            <v>75</v>
          </cell>
          <cell r="EH79">
            <v>45</v>
          </cell>
          <cell r="EK79" t="str">
            <v xml:space="preserve">Marvin, Gigi </v>
          </cell>
        </row>
        <row r="80">
          <cell r="A80">
            <v>77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K80">
            <v>0</v>
          </cell>
        </row>
        <row r="81">
          <cell r="A81">
            <v>78</v>
          </cell>
          <cell r="D81">
            <v>1</v>
          </cell>
          <cell r="E81">
            <v>1</v>
          </cell>
          <cell r="F81">
            <v>1</v>
          </cell>
          <cell r="G81">
            <v>235</v>
          </cell>
          <cell r="H81">
            <v>275</v>
          </cell>
          <cell r="I81">
            <v>235</v>
          </cell>
          <cell r="J81">
            <v>235</v>
          </cell>
          <cell r="K81">
            <v>211.5</v>
          </cell>
          <cell r="L81">
            <v>164.5</v>
          </cell>
          <cell r="M81">
            <v>164.5</v>
          </cell>
          <cell r="N81">
            <v>152.75</v>
          </cell>
          <cell r="O81">
            <v>275</v>
          </cell>
          <cell r="P81">
            <v>164.5</v>
          </cell>
          <cell r="Q81">
            <v>164.5</v>
          </cell>
          <cell r="R81">
            <v>302.5</v>
          </cell>
          <cell r="S81">
            <v>412.5</v>
          </cell>
          <cell r="T81">
            <v>117.5</v>
          </cell>
          <cell r="U81">
            <v>94</v>
          </cell>
          <cell r="V81">
            <v>94</v>
          </cell>
          <cell r="W81">
            <v>82.25</v>
          </cell>
          <cell r="X81">
            <v>82.25</v>
          </cell>
          <cell r="Y81">
            <v>123.75</v>
          </cell>
          <cell r="Z81">
            <v>206.25</v>
          </cell>
          <cell r="AA81">
            <v>123.75</v>
          </cell>
          <cell r="AB81">
            <v>123.75</v>
          </cell>
          <cell r="AC81">
            <v>302.5</v>
          </cell>
          <cell r="AD81">
            <v>94</v>
          </cell>
          <cell r="AE81">
            <v>365.75</v>
          </cell>
          <cell r="AF81">
            <v>316.25</v>
          </cell>
          <cell r="AG81">
            <v>293.75</v>
          </cell>
          <cell r="AH81">
            <v>152.75</v>
          </cell>
          <cell r="AI81">
            <v>293.75</v>
          </cell>
          <cell r="AJ81">
            <v>141</v>
          </cell>
          <cell r="AK81">
            <v>235</v>
          </cell>
          <cell r="AL81">
            <v>137.5</v>
          </cell>
          <cell r="AM81">
            <v>137.5</v>
          </cell>
          <cell r="AX81">
            <v>275</v>
          </cell>
          <cell r="AY81">
            <v>220</v>
          </cell>
          <cell r="AZ81">
            <v>137.5</v>
          </cell>
          <cell r="BA81">
            <v>123.75</v>
          </cell>
          <cell r="BB81">
            <v>110</v>
          </cell>
          <cell r="BC81">
            <v>55</v>
          </cell>
          <cell r="BD81">
            <v>165</v>
          </cell>
          <cell r="BE81">
            <v>96.25</v>
          </cell>
          <cell r="BF81">
            <v>192.5</v>
          </cell>
          <cell r="BG81">
            <v>96.25</v>
          </cell>
          <cell r="BH81">
            <v>110</v>
          </cell>
          <cell r="BI81">
            <v>110</v>
          </cell>
          <cell r="BJ81">
            <v>110</v>
          </cell>
          <cell r="BK81">
            <v>330</v>
          </cell>
          <cell r="BL81">
            <v>352.5</v>
          </cell>
          <cell r="BM81">
            <v>275</v>
          </cell>
          <cell r="BN81">
            <v>365.75</v>
          </cell>
          <cell r="BO81">
            <v>55</v>
          </cell>
          <cell r="BP81">
            <v>275</v>
          </cell>
          <cell r="BQ81">
            <v>275</v>
          </cell>
          <cell r="BR81">
            <v>137.5</v>
          </cell>
          <cell r="BS81">
            <v>137.5</v>
          </cell>
          <cell r="CB81">
            <v>235</v>
          </cell>
          <cell r="CC81">
            <v>188</v>
          </cell>
          <cell r="CD81">
            <v>94</v>
          </cell>
          <cell r="CE81">
            <v>82.25</v>
          </cell>
          <cell r="CF81">
            <v>47</v>
          </cell>
          <cell r="CG81">
            <v>41.125</v>
          </cell>
          <cell r="CH81">
            <v>235</v>
          </cell>
          <cell r="CJ81">
            <v>58.75</v>
          </cell>
          <cell r="CK81">
            <v>29.375</v>
          </cell>
          <cell r="CL81">
            <v>29.375</v>
          </cell>
          <cell r="CM81">
            <v>23.5</v>
          </cell>
          <cell r="CN81">
            <v>47</v>
          </cell>
          <cell r="CO81">
            <v>164.5</v>
          </cell>
          <cell r="CP81">
            <v>282</v>
          </cell>
          <cell r="CQ81">
            <v>176.25</v>
          </cell>
          <cell r="CR81">
            <v>82.25</v>
          </cell>
          <cell r="CS81">
            <v>152.75</v>
          </cell>
          <cell r="CT81">
            <v>141</v>
          </cell>
          <cell r="CU81">
            <v>129.25</v>
          </cell>
          <cell r="CV81">
            <v>129.25</v>
          </cell>
          <cell r="CW81">
            <v>129.25</v>
          </cell>
          <cell r="CX81">
            <v>58.75</v>
          </cell>
          <cell r="CY81">
            <v>58.75</v>
          </cell>
          <cell r="CZ81">
            <v>82.25</v>
          </cell>
          <cell r="DA81">
            <v>58.75</v>
          </cell>
          <cell r="DB81">
            <v>58.75</v>
          </cell>
          <cell r="DC81">
            <v>35.25</v>
          </cell>
          <cell r="DD81">
            <v>35.25</v>
          </cell>
          <cell r="DE81">
            <v>176.25</v>
          </cell>
          <cell r="DF81">
            <v>188</v>
          </cell>
          <cell r="DG81">
            <v>82.25</v>
          </cell>
          <cell r="DH81">
            <v>82.25</v>
          </cell>
          <cell r="DI81">
            <v>188</v>
          </cell>
          <cell r="DJ81">
            <v>117.5</v>
          </cell>
          <cell r="DK81">
            <v>117.5</v>
          </cell>
          <cell r="DL81">
            <v>47</v>
          </cell>
          <cell r="DM81">
            <v>35.25</v>
          </cell>
          <cell r="DN81">
            <v>35.25</v>
          </cell>
          <cell r="DO81">
            <v>47</v>
          </cell>
          <cell r="DP81">
            <v>47</v>
          </cell>
          <cell r="DQ81">
            <v>47</v>
          </cell>
          <cell r="DR81">
            <v>47</v>
          </cell>
          <cell r="DS81">
            <v>35.25</v>
          </cell>
          <cell r="DT81">
            <v>35.25</v>
          </cell>
          <cell r="DU81">
            <v>141</v>
          </cell>
          <cell r="DV81">
            <v>94</v>
          </cell>
          <cell r="DW81">
            <v>35.25</v>
          </cell>
          <cell r="DX81">
            <v>94</v>
          </cell>
          <cell r="DY81">
            <v>82.25</v>
          </cell>
          <cell r="DZ81">
            <v>47</v>
          </cell>
          <cell r="EA81">
            <v>82.25</v>
          </cell>
          <cell r="EB81">
            <v>47</v>
          </cell>
          <cell r="EC81">
            <v>47</v>
          </cell>
          <cell r="ED81">
            <v>47</v>
          </cell>
          <cell r="EE81">
            <v>141</v>
          </cell>
          <cell r="EF81">
            <v>58.75</v>
          </cell>
          <cell r="EG81">
            <v>117.5</v>
          </cell>
          <cell r="EH81">
            <v>70.5</v>
          </cell>
          <cell r="EK81">
            <v>0</v>
          </cell>
          <cell r="EL81" t="str">
            <v>Lateral Speed Workout 1 - Grion Movement Prehab-Get Vit and Fish Oils</v>
          </cell>
          <cell r="EM81" t="str">
            <v>PNF Glute Work - Shoulder Prehab Workout 3--Get Vit and Fish Oils</v>
          </cell>
          <cell r="EN81" t="str">
            <v>Lateral Speed Workout 2 - Grion Movement Prehab-Get Vit and Fish Oils</v>
          </cell>
          <cell r="EO81" t="str">
            <v xml:space="preserve">Light Bike Leg Days in Zone 4 </v>
          </cell>
        </row>
        <row r="82">
          <cell r="A82">
            <v>79</v>
          </cell>
          <cell r="D82">
            <v>1</v>
          </cell>
          <cell r="E82">
            <v>1</v>
          </cell>
          <cell r="F82">
            <v>1</v>
          </cell>
          <cell r="G82">
            <v>245</v>
          </cell>
          <cell r="J82">
            <v>245</v>
          </cell>
          <cell r="K82">
            <v>220.5</v>
          </cell>
          <cell r="L82">
            <v>171.5</v>
          </cell>
          <cell r="M82">
            <v>171.5</v>
          </cell>
          <cell r="N82">
            <v>159.25</v>
          </cell>
          <cell r="O82">
            <v>0</v>
          </cell>
          <cell r="P82">
            <v>171.5</v>
          </cell>
          <cell r="Q82">
            <v>171.5</v>
          </cell>
          <cell r="R82">
            <v>0</v>
          </cell>
          <cell r="S82">
            <v>0</v>
          </cell>
          <cell r="T82">
            <v>122.5</v>
          </cell>
          <cell r="U82">
            <v>98</v>
          </cell>
          <cell r="V82">
            <v>98</v>
          </cell>
          <cell r="W82">
            <v>85.75</v>
          </cell>
          <cell r="X82">
            <v>85.75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98</v>
          </cell>
          <cell r="AE82">
            <v>0</v>
          </cell>
          <cell r="AF82">
            <v>0</v>
          </cell>
          <cell r="AG82">
            <v>306.25</v>
          </cell>
          <cell r="AH82">
            <v>159.25</v>
          </cell>
          <cell r="AI82">
            <v>0</v>
          </cell>
          <cell r="AJ82">
            <v>0</v>
          </cell>
          <cell r="AK82">
            <v>245</v>
          </cell>
          <cell r="AL82">
            <v>0</v>
          </cell>
          <cell r="AM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367.5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K82">
            <v>0</v>
          </cell>
          <cell r="EL82" t="str">
            <v>Lateral Speed Workout 1 - Grion Movement Prehab-Get Vit and Fish Oils</v>
          </cell>
          <cell r="EM82" t="str">
            <v>PNF Glute Work - Shoulder Prehab Workout 3--Get Vit and Fish Oils</v>
          </cell>
          <cell r="EN82" t="str">
            <v>Lateral Speed Workout 2 - Grion Movement Prehab-Get Vit and Fish Oils</v>
          </cell>
          <cell r="EO82" t="str">
            <v>Light Bike Leg Days in Zone 5</v>
          </cell>
        </row>
        <row r="83">
          <cell r="A83">
            <v>80</v>
          </cell>
          <cell r="D83">
            <v>1</v>
          </cell>
          <cell r="E83">
            <v>1</v>
          </cell>
          <cell r="F83">
            <v>1</v>
          </cell>
          <cell r="G83">
            <v>200</v>
          </cell>
          <cell r="H83">
            <v>275</v>
          </cell>
          <cell r="I83">
            <v>210</v>
          </cell>
          <cell r="J83">
            <v>200</v>
          </cell>
          <cell r="K83">
            <v>180</v>
          </cell>
          <cell r="L83">
            <v>140</v>
          </cell>
          <cell r="M83">
            <v>140</v>
          </cell>
          <cell r="N83">
            <v>130</v>
          </cell>
          <cell r="O83">
            <v>275</v>
          </cell>
          <cell r="P83">
            <v>140</v>
          </cell>
          <cell r="Q83">
            <v>140</v>
          </cell>
          <cell r="R83">
            <v>302.5</v>
          </cell>
          <cell r="S83">
            <v>412.5</v>
          </cell>
          <cell r="T83">
            <v>100</v>
          </cell>
          <cell r="U83">
            <v>80</v>
          </cell>
          <cell r="V83">
            <v>80</v>
          </cell>
          <cell r="W83">
            <v>70</v>
          </cell>
          <cell r="X83">
            <v>70</v>
          </cell>
          <cell r="Y83">
            <v>123.75</v>
          </cell>
          <cell r="Z83">
            <v>206.25</v>
          </cell>
          <cell r="AA83">
            <v>123.75</v>
          </cell>
          <cell r="AB83">
            <v>123.75</v>
          </cell>
          <cell r="AC83">
            <v>302.5</v>
          </cell>
          <cell r="AD83">
            <v>80</v>
          </cell>
          <cell r="AE83">
            <v>365.75</v>
          </cell>
          <cell r="AF83">
            <v>316.25</v>
          </cell>
          <cell r="AG83">
            <v>250</v>
          </cell>
          <cell r="AH83">
            <v>130</v>
          </cell>
          <cell r="AI83">
            <v>262.5</v>
          </cell>
          <cell r="AJ83">
            <v>126</v>
          </cell>
          <cell r="AK83">
            <v>200</v>
          </cell>
          <cell r="AL83">
            <v>137.5</v>
          </cell>
          <cell r="AM83">
            <v>137.5</v>
          </cell>
          <cell r="AX83">
            <v>275</v>
          </cell>
          <cell r="AY83">
            <v>220</v>
          </cell>
          <cell r="AZ83">
            <v>137.5</v>
          </cell>
          <cell r="BA83">
            <v>123.75</v>
          </cell>
          <cell r="BB83">
            <v>110</v>
          </cell>
          <cell r="BC83">
            <v>55</v>
          </cell>
          <cell r="BD83">
            <v>165</v>
          </cell>
          <cell r="BE83">
            <v>96.25</v>
          </cell>
          <cell r="BF83">
            <v>192.5</v>
          </cell>
          <cell r="BG83">
            <v>96.25</v>
          </cell>
          <cell r="BH83">
            <v>110</v>
          </cell>
          <cell r="BI83">
            <v>110</v>
          </cell>
          <cell r="BJ83">
            <v>110</v>
          </cell>
          <cell r="BK83">
            <v>330</v>
          </cell>
          <cell r="BL83">
            <v>300</v>
          </cell>
          <cell r="BM83">
            <v>275</v>
          </cell>
          <cell r="BN83">
            <v>365.75</v>
          </cell>
          <cell r="BO83">
            <v>55</v>
          </cell>
          <cell r="BP83">
            <v>275</v>
          </cell>
          <cell r="BQ83">
            <v>275</v>
          </cell>
          <cell r="BR83">
            <v>137.5</v>
          </cell>
          <cell r="BS83">
            <v>137.5</v>
          </cell>
          <cell r="CB83">
            <v>210</v>
          </cell>
          <cell r="CC83">
            <v>168</v>
          </cell>
          <cell r="CD83">
            <v>84</v>
          </cell>
          <cell r="CE83">
            <v>73.5</v>
          </cell>
          <cell r="CF83">
            <v>42</v>
          </cell>
          <cell r="CG83">
            <v>36.75</v>
          </cell>
          <cell r="CH83">
            <v>210</v>
          </cell>
          <cell r="CJ83">
            <v>52.5</v>
          </cell>
          <cell r="CK83">
            <v>26.25</v>
          </cell>
          <cell r="CL83">
            <v>26.25</v>
          </cell>
          <cell r="CM83">
            <v>21</v>
          </cell>
          <cell r="CN83">
            <v>42</v>
          </cell>
          <cell r="CO83">
            <v>147</v>
          </cell>
          <cell r="CP83">
            <v>252</v>
          </cell>
          <cell r="CQ83">
            <v>157.5</v>
          </cell>
          <cell r="CR83">
            <v>73.5</v>
          </cell>
          <cell r="CS83">
            <v>136.5</v>
          </cell>
          <cell r="CT83">
            <v>126</v>
          </cell>
          <cell r="CU83">
            <v>115.50000000000001</v>
          </cell>
          <cell r="CV83">
            <v>115.50000000000001</v>
          </cell>
          <cell r="CW83">
            <v>115.50000000000001</v>
          </cell>
          <cell r="CX83">
            <v>52.5</v>
          </cell>
          <cell r="CY83">
            <v>52.5</v>
          </cell>
          <cell r="CZ83">
            <v>73.5</v>
          </cell>
          <cell r="DA83">
            <v>52.5</v>
          </cell>
          <cell r="DB83">
            <v>52.5</v>
          </cell>
          <cell r="DC83">
            <v>31.5</v>
          </cell>
          <cell r="DD83">
            <v>31.5</v>
          </cell>
          <cell r="DE83">
            <v>157.5</v>
          </cell>
          <cell r="DF83">
            <v>168</v>
          </cell>
          <cell r="DG83">
            <v>73.5</v>
          </cell>
          <cell r="DH83">
            <v>73.5</v>
          </cell>
          <cell r="DI83">
            <v>168</v>
          </cell>
          <cell r="DJ83">
            <v>105</v>
          </cell>
          <cell r="DK83">
            <v>105</v>
          </cell>
          <cell r="DL83">
            <v>42</v>
          </cell>
          <cell r="DM83">
            <v>31.5</v>
          </cell>
          <cell r="DN83">
            <v>31.5</v>
          </cell>
          <cell r="DO83">
            <v>42</v>
          </cell>
          <cell r="DP83">
            <v>42</v>
          </cell>
          <cell r="DQ83">
            <v>42</v>
          </cell>
          <cell r="DR83">
            <v>42</v>
          </cell>
          <cell r="DS83">
            <v>31.5</v>
          </cell>
          <cell r="DT83">
            <v>31.5</v>
          </cell>
          <cell r="DU83">
            <v>126</v>
          </cell>
          <cell r="DV83">
            <v>84</v>
          </cell>
          <cell r="DW83">
            <v>31.5</v>
          </cell>
          <cell r="DX83">
            <v>84</v>
          </cell>
          <cell r="DY83">
            <v>73.5</v>
          </cell>
          <cell r="DZ83">
            <v>42</v>
          </cell>
          <cell r="EA83">
            <v>73.5</v>
          </cell>
          <cell r="EB83">
            <v>42</v>
          </cell>
          <cell r="EC83">
            <v>42</v>
          </cell>
          <cell r="ED83">
            <v>42</v>
          </cell>
          <cell r="EE83">
            <v>126</v>
          </cell>
          <cell r="EF83">
            <v>52.5</v>
          </cell>
          <cell r="EG83">
            <v>105</v>
          </cell>
          <cell r="EH83">
            <v>63</v>
          </cell>
          <cell r="EK83">
            <v>0</v>
          </cell>
        </row>
        <row r="84">
          <cell r="A84">
            <v>81</v>
          </cell>
          <cell r="B84" t="str">
            <v xml:space="preserve">T pitlick </v>
          </cell>
          <cell r="D84">
            <v>1</v>
          </cell>
          <cell r="E84">
            <v>1</v>
          </cell>
          <cell r="F84">
            <v>1</v>
          </cell>
          <cell r="G84">
            <v>200</v>
          </cell>
          <cell r="H84">
            <v>275</v>
          </cell>
          <cell r="I84">
            <v>205</v>
          </cell>
          <cell r="J84">
            <v>200</v>
          </cell>
          <cell r="K84">
            <v>180</v>
          </cell>
          <cell r="L84">
            <v>140</v>
          </cell>
          <cell r="M84">
            <v>140</v>
          </cell>
          <cell r="N84">
            <v>130</v>
          </cell>
          <cell r="O84">
            <v>275</v>
          </cell>
          <cell r="P84">
            <v>140</v>
          </cell>
          <cell r="Q84">
            <v>140</v>
          </cell>
          <cell r="R84">
            <v>302.5</v>
          </cell>
          <cell r="S84">
            <v>412.5</v>
          </cell>
          <cell r="T84">
            <v>100</v>
          </cell>
          <cell r="U84">
            <v>80</v>
          </cell>
          <cell r="V84">
            <v>80</v>
          </cell>
          <cell r="W84">
            <v>70</v>
          </cell>
          <cell r="X84">
            <v>70</v>
          </cell>
          <cell r="Y84">
            <v>123.75</v>
          </cell>
          <cell r="Z84">
            <v>206.25</v>
          </cell>
          <cell r="AA84">
            <v>123.75</v>
          </cell>
          <cell r="AB84">
            <v>123.75</v>
          </cell>
          <cell r="AC84">
            <v>302.5</v>
          </cell>
          <cell r="AD84">
            <v>80</v>
          </cell>
          <cell r="AE84">
            <v>365.75</v>
          </cell>
          <cell r="AF84">
            <v>316.25</v>
          </cell>
          <cell r="AG84">
            <v>250</v>
          </cell>
          <cell r="AH84">
            <v>130</v>
          </cell>
          <cell r="AI84">
            <v>256.25</v>
          </cell>
          <cell r="AJ84">
            <v>123</v>
          </cell>
          <cell r="AK84">
            <v>200</v>
          </cell>
          <cell r="AL84">
            <v>137.5</v>
          </cell>
          <cell r="AM84">
            <v>137.5</v>
          </cell>
          <cell r="AX84">
            <v>275</v>
          </cell>
          <cell r="AY84">
            <v>220</v>
          </cell>
          <cell r="AZ84">
            <v>137.5</v>
          </cell>
          <cell r="BA84">
            <v>123.75</v>
          </cell>
          <cell r="BB84">
            <v>110</v>
          </cell>
          <cell r="BC84">
            <v>55</v>
          </cell>
          <cell r="BD84">
            <v>165</v>
          </cell>
          <cell r="BE84">
            <v>96.25</v>
          </cell>
          <cell r="BF84">
            <v>192.5</v>
          </cell>
          <cell r="BG84">
            <v>96.25</v>
          </cell>
          <cell r="BH84">
            <v>110</v>
          </cell>
          <cell r="BI84">
            <v>110</v>
          </cell>
          <cell r="BJ84">
            <v>110</v>
          </cell>
          <cell r="BK84">
            <v>330</v>
          </cell>
          <cell r="BL84">
            <v>300</v>
          </cell>
          <cell r="BM84">
            <v>275</v>
          </cell>
          <cell r="BN84">
            <v>365.75</v>
          </cell>
          <cell r="BO84">
            <v>55</v>
          </cell>
          <cell r="BP84">
            <v>275</v>
          </cell>
          <cell r="BQ84">
            <v>275</v>
          </cell>
          <cell r="BR84">
            <v>137.5</v>
          </cell>
          <cell r="BS84">
            <v>137.5</v>
          </cell>
          <cell r="CB84">
            <v>205</v>
          </cell>
          <cell r="CC84">
            <v>164</v>
          </cell>
          <cell r="CD84">
            <v>82</v>
          </cell>
          <cell r="CE84">
            <v>71.75</v>
          </cell>
          <cell r="CF84">
            <v>41</v>
          </cell>
          <cell r="CG84">
            <v>35.875</v>
          </cell>
          <cell r="CH84">
            <v>205</v>
          </cell>
          <cell r="CJ84">
            <v>51.25</v>
          </cell>
          <cell r="CK84">
            <v>25.625</v>
          </cell>
          <cell r="CL84">
            <v>25.625</v>
          </cell>
          <cell r="CM84">
            <v>20.5</v>
          </cell>
          <cell r="CN84">
            <v>41</v>
          </cell>
          <cell r="CO84">
            <v>143.5</v>
          </cell>
          <cell r="CP84">
            <v>246</v>
          </cell>
          <cell r="CQ84">
            <v>153.75</v>
          </cell>
          <cell r="CR84">
            <v>71.75</v>
          </cell>
          <cell r="CS84">
            <v>133.25</v>
          </cell>
          <cell r="CT84">
            <v>123</v>
          </cell>
          <cell r="CU84">
            <v>112.75000000000001</v>
          </cell>
          <cell r="CV84">
            <v>112.75000000000001</v>
          </cell>
          <cell r="CW84">
            <v>112.75000000000001</v>
          </cell>
          <cell r="CX84">
            <v>51.25</v>
          </cell>
          <cell r="CY84">
            <v>51.25</v>
          </cell>
          <cell r="CZ84">
            <v>71.75</v>
          </cell>
          <cell r="DA84">
            <v>51.25</v>
          </cell>
          <cell r="DB84">
            <v>51.25</v>
          </cell>
          <cell r="DC84">
            <v>30.75</v>
          </cell>
          <cell r="DD84">
            <v>30.75</v>
          </cell>
          <cell r="DE84">
            <v>153.75</v>
          </cell>
          <cell r="DF84">
            <v>164</v>
          </cell>
          <cell r="DG84">
            <v>71.75</v>
          </cell>
          <cell r="DH84">
            <v>71.75</v>
          </cell>
          <cell r="DI84">
            <v>164</v>
          </cell>
          <cell r="DJ84">
            <v>102.5</v>
          </cell>
          <cell r="DK84">
            <v>102.5</v>
          </cell>
          <cell r="DL84">
            <v>41</v>
          </cell>
          <cell r="DM84">
            <v>30.75</v>
          </cell>
          <cell r="DN84">
            <v>30.75</v>
          </cell>
          <cell r="DO84">
            <v>41</v>
          </cell>
          <cell r="DP84">
            <v>41</v>
          </cell>
          <cell r="DQ84">
            <v>41</v>
          </cell>
          <cell r="DR84">
            <v>41</v>
          </cell>
          <cell r="DS84">
            <v>30.75</v>
          </cell>
          <cell r="DT84">
            <v>30.75</v>
          </cell>
          <cell r="DU84">
            <v>123</v>
          </cell>
          <cell r="DV84">
            <v>82</v>
          </cell>
          <cell r="DW84">
            <v>30.75</v>
          </cell>
          <cell r="DX84">
            <v>82</v>
          </cell>
          <cell r="DY84">
            <v>71.75</v>
          </cell>
          <cell r="DZ84">
            <v>41</v>
          </cell>
          <cell r="EA84">
            <v>71.75</v>
          </cell>
          <cell r="EB84">
            <v>41</v>
          </cell>
          <cell r="EC84">
            <v>41</v>
          </cell>
          <cell r="ED84">
            <v>41</v>
          </cell>
          <cell r="EE84">
            <v>123</v>
          </cell>
          <cell r="EF84">
            <v>51.25</v>
          </cell>
          <cell r="EG84">
            <v>102.5</v>
          </cell>
          <cell r="EH84">
            <v>61.5</v>
          </cell>
          <cell r="EK84" t="str">
            <v xml:space="preserve">T pitlick </v>
          </cell>
        </row>
        <row r="85">
          <cell r="A85">
            <v>82</v>
          </cell>
          <cell r="B85" t="str">
            <v>Rodney Williams</v>
          </cell>
          <cell r="C85" t="str">
            <v># 1</v>
          </cell>
          <cell r="D85">
            <v>1</v>
          </cell>
          <cell r="E85">
            <v>1</v>
          </cell>
          <cell r="F85">
            <v>1</v>
          </cell>
          <cell r="G85">
            <v>200</v>
          </cell>
          <cell r="H85">
            <v>250</v>
          </cell>
          <cell r="I85">
            <v>175</v>
          </cell>
          <cell r="J85">
            <v>200</v>
          </cell>
          <cell r="K85">
            <v>180</v>
          </cell>
          <cell r="L85">
            <v>140</v>
          </cell>
          <cell r="M85">
            <v>140</v>
          </cell>
          <cell r="N85">
            <v>130</v>
          </cell>
          <cell r="O85">
            <v>250</v>
          </cell>
          <cell r="P85">
            <v>140</v>
          </cell>
          <cell r="Q85">
            <v>140</v>
          </cell>
          <cell r="R85">
            <v>275</v>
          </cell>
          <cell r="S85">
            <v>375</v>
          </cell>
          <cell r="T85">
            <v>100</v>
          </cell>
          <cell r="U85">
            <v>80</v>
          </cell>
          <cell r="V85">
            <v>80</v>
          </cell>
          <cell r="W85">
            <v>70</v>
          </cell>
          <cell r="X85">
            <v>70</v>
          </cell>
          <cell r="Y85">
            <v>112.5</v>
          </cell>
          <cell r="Z85">
            <v>187.5</v>
          </cell>
          <cell r="AA85">
            <v>112.5</v>
          </cell>
          <cell r="AB85">
            <v>112.5</v>
          </cell>
          <cell r="AC85">
            <v>275</v>
          </cell>
          <cell r="AD85">
            <v>80</v>
          </cell>
          <cell r="AE85">
            <v>332.5</v>
          </cell>
          <cell r="AF85">
            <v>287.5</v>
          </cell>
          <cell r="AG85">
            <v>250</v>
          </cell>
          <cell r="AH85">
            <v>130</v>
          </cell>
          <cell r="AI85">
            <v>218.75</v>
          </cell>
          <cell r="AJ85">
            <v>105</v>
          </cell>
          <cell r="AK85">
            <v>200</v>
          </cell>
          <cell r="AL85">
            <v>125</v>
          </cell>
          <cell r="AM85">
            <v>125</v>
          </cell>
          <cell r="AX85">
            <v>250</v>
          </cell>
          <cell r="AY85">
            <v>200</v>
          </cell>
          <cell r="AZ85">
            <v>125</v>
          </cell>
          <cell r="BA85">
            <v>112.5</v>
          </cell>
          <cell r="BB85">
            <v>100</v>
          </cell>
          <cell r="BC85">
            <v>50</v>
          </cell>
          <cell r="BD85">
            <v>150</v>
          </cell>
          <cell r="BE85">
            <v>87.5</v>
          </cell>
          <cell r="BF85">
            <v>175</v>
          </cell>
          <cell r="BG85">
            <v>87.5</v>
          </cell>
          <cell r="BH85">
            <v>100</v>
          </cell>
          <cell r="BI85">
            <v>100</v>
          </cell>
          <cell r="BJ85">
            <v>100</v>
          </cell>
          <cell r="BK85">
            <v>300</v>
          </cell>
          <cell r="BL85">
            <v>300</v>
          </cell>
          <cell r="BM85">
            <v>250</v>
          </cell>
          <cell r="BN85">
            <v>332.5</v>
          </cell>
          <cell r="BO85">
            <v>50</v>
          </cell>
          <cell r="BP85">
            <v>250</v>
          </cell>
          <cell r="BQ85">
            <v>250</v>
          </cell>
          <cell r="BR85">
            <v>125</v>
          </cell>
          <cell r="BS85">
            <v>125</v>
          </cell>
          <cell r="CB85">
            <v>175</v>
          </cell>
          <cell r="CC85">
            <v>140</v>
          </cell>
          <cell r="CD85">
            <v>70</v>
          </cell>
          <cell r="CE85">
            <v>61.249999999999993</v>
          </cell>
          <cell r="CF85">
            <v>35</v>
          </cell>
          <cell r="CG85">
            <v>30.624999999999996</v>
          </cell>
          <cell r="CH85">
            <v>175</v>
          </cell>
          <cell r="CJ85">
            <v>43.75</v>
          </cell>
          <cell r="CK85">
            <v>21.875</v>
          </cell>
          <cell r="CL85">
            <v>21.875</v>
          </cell>
          <cell r="CM85">
            <v>17.5</v>
          </cell>
          <cell r="CN85">
            <v>35</v>
          </cell>
          <cell r="CO85">
            <v>122.49999999999999</v>
          </cell>
          <cell r="CP85">
            <v>210</v>
          </cell>
          <cell r="CQ85">
            <v>131.25</v>
          </cell>
          <cell r="CR85">
            <v>61.249999999999993</v>
          </cell>
          <cell r="CS85">
            <v>113.75</v>
          </cell>
          <cell r="CT85">
            <v>105</v>
          </cell>
          <cell r="CU85">
            <v>96.250000000000014</v>
          </cell>
          <cell r="CV85">
            <v>96.250000000000014</v>
          </cell>
          <cell r="CW85">
            <v>96.250000000000014</v>
          </cell>
          <cell r="CX85">
            <v>43.75</v>
          </cell>
          <cell r="CY85">
            <v>43.75</v>
          </cell>
          <cell r="CZ85">
            <v>61.249999999999993</v>
          </cell>
          <cell r="DA85">
            <v>43.75</v>
          </cell>
          <cell r="DB85">
            <v>43.75</v>
          </cell>
          <cell r="DC85">
            <v>26.25</v>
          </cell>
          <cell r="DD85">
            <v>26.25</v>
          </cell>
          <cell r="DE85">
            <v>131.25</v>
          </cell>
          <cell r="DF85">
            <v>140</v>
          </cell>
          <cell r="DG85">
            <v>61.249999999999993</v>
          </cell>
          <cell r="DH85">
            <v>61.249999999999993</v>
          </cell>
          <cell r="DI85">
            <v>140</v>
          </cell>
          <cell r="DJ85">
            <v>87.5</v>
          </cell>
          <cell r="DK85">
            <v>87.5</v>
          </cell>
          <cell r="DL85">
            <v>35</v>
          </cell>
          <cell r="DM85">
            <v>26.25</v>
          </cell>
          <cell r="DN85">
            <v>26.25</v>
          </cell>
          <cell r="DO85">
            <v>35</v>
          </cell>
          <cell r="DP85">
            <v>35</v>
          </cell>
          <cell r="DQ85">
            <v>35</v>
          </cell>
          <cell r="DR85">
            <v>35</v>
          </cell>
          <cell r="DS85">
            <v>26.25</v>
          </cell>
          <cell r="DT85">
            <v>26.25</v>
          </cell>
          <cell r="DU85">
            <v>105</v>
          </cell>
          <cell r="DV85">
            <v>70</v>
          </cell>
          <cell r="DW85">
            <v>26.25</v>
          </cell>
          <cell r="DX85">
            <v>70</v>
          </cell>
          <cell r="DY85">
            <v>61.249999999999993</v>
          </cell>
          <cell r="DZ85">
            <v>35</v>
          </cell>
          <cell r="EA85">
            <v>61.249999999999993</v>
          </cell>
          <cell r="EB85">
            <v>35</v>
          </cell>
          <cell r="EC85">
            <v>35</v>
          </cell>
          <cell r="ED85">
            <v>35</v>
          </cell>
          <cell r="EE85">
            <v>105</v>
          </cell>
          <cell r="EF85">
            <v>43.75</v>
          </cell>
          <cell r="EG85">
            <v>87.5</v>
          </cell>
          <cell r="EH85">
            <v>52.5</v>
          </cell>
          <cell r="EI85">
            <v>0</v>
          </cell>
          <cell r="EK85" t="str">
            <v>Rodney Williams</v>
          </cell>
        </row>
        <row r="86">
          <cell r="A86">
            <v>83</v>
          </cell>
          <cell r="B86" t="str">
            <v>Oto Ošenieks</v>
          </cell>
          <cell r="D86">
            <v>1</v>
          </cell>
          <cell r="E86">
            <v>1</v>
          </cell>
          <cell r="F86">
            <v>1</v>
          </cell>
          <cell r="G86">
            <v>250</v>
          </cell>
          <cell r="H86">
            <v>240</v>
          </cell>
          <cell r="I86">
            <v>200</v>
          </cell>
          <cell r="J86">
            <v>250</v>
          </cell>
          <cell r="K86">
            <v>225</v>
          </cell>
          <cell r="L86">
            <v>175</v>
          </cell>
          <cell r="M86">
            <v>175</v>
          </cell>
          <cell r="N86">
            <v>162.5</v>
          </cell>
          <cell r="O86">
            <v>240</v>
          </cell>
          <cell r="P86">
            <v>175</v>
          </cell>
          <cell r="Q86">
            <v>175</v>
          </cell>
          <cell r="R86">
            <v>264</v>
          </cell>
          <cell r="S86">
            <v>360</v>
          </cell>
          <cell r="T86">
            <v>125</v>
          </cell>
          <cell r="U86">
            <v>100</v>
          </cell>
          <cell r="V86">
            <v>100</v>
          </cell>
          <cell r="W86">
            <v>87.5</v>
          </cell>
          <cell r="X86">
            <v>87.5</v>
          </cell>
          <cell r="Y86">
            <v>108</v>
          </cell>
          <cell r="Z86">
            <v>180</v>
          </cell>
          <cell r="AA86">
            <v>108</v>
          </cell>
          <cell r="AB86">
            <v>108</v>
          </cell>
          <cell r="AC86">
            <v>264</v>
          </cell>
          <cell r="AD86">
            <v>100</v>
          </cell>
          <cell r="AE86">
            <v>319.20000000000005</v>
          </cell>
          <cell r="AF86">
            <v>276</v>
          </cell>
          <cell r="AG86">
            <v>312.5</v>
          </cell>
          <cell r="AH86">
            <v>162.5</v>
          </cell>
          <cell r="AI86">
            <v>250</v>
          </cell>
          <cell r="AJ86">
            <v>120</v>
          </cell>
          <cell r="AK86">
            <v>250</v>
          </cell>
          <cell r="AL86">
            <v>120</v>
          </cell>
          <cell r="AM86">
            <v>120</v>
          </cell>
          <cell r="AX86">
            <v>240</v>
          </cell>
          <cell r="AY86">
            <v>192</v>
          </cell>
          <cell r="AZ86">
            <v>120</v>
          </cell>
          <cell r="BA86">
            <v>108</v>
          </cell>
          <cell r="BB86">
            <v>96</v>
          </cell>
          <cell r="BC86">
            <v>48</v>
          </cell>
          <cell r="BD86">
            <v>144</v>
          </cell>
          <cell r="BE86">
            <v>84</v>
          </cell>
          <cell r="BF86">
            <v>168</v>
          </cell>
          <cell r="BG86">
            <v>84</v>
          </cell>
          <cell r="BH86">
            <v>96</v>
          </cell>
          <cell r="BI86">
            <v>96</v>
          </cell>
          <cell r="BJ86">
            <v>96</v>
          </cell>
          <cell r="BK86">
            <v>288</v>
          </cell>
          <cell r="BL86">
            <v>375</v>
          </cell>
          <cell r="BM86">
            <v>240</v>
          </cell>
          <cell r="BN86">
            <v>319.20000000000005</v>
          </cell>
          <cell r="BO86">
            <v>48</v>
          </cell>
          <cell r="BP86">
            <v>240</v>
          </cell>
          <cell r="BQ86">
            <v>240</v>
          </cell>
          <cell r="BR86">
            <v>120</v>
          </cell>
          <cell r="BS86">
            <v>120</v>
          </cell>
          <cell r="CB86">
            <v>200</v>
          </cell>
          <cell r="CC86">
            <v>160</v>
          </cell>
          <cell r="CD86">
            <v>80</v>
          </cell>
          <cell r="CE86">
            <v>70</v>
          </cell>
          <cell r="CF86">
            <v>40</v>
          </cell>
          <cell r="CG86">
            <v>35</v>
          </cell>
          <cell r="CH86">
            <v>200</v>
          </cell>
          <cell r="CJ86">
            <v>50</v>
          </cell>
          <cell r="CK86">
            <v>25</v>
          </cell>
          <cell r="CL86">
            <v>25</v>
          </cell>
          <cell r="CM86">
            <v>20</v>
          </cell>
          <cell r="CN86">
            <v>40</v>
          </cell>
          <cell r="CO86">
            <v>140</v>
          </cell>
          <cell r="CP86">
            <v>240</v>
          </cell>
          <cell r="CQ86">
            <v>150</v>
          </cell>
          <cell r="CR86">
            <v>70</v>
          </cell>
          <cell r="CS86">
            <v>130</v>
          </cell>
          <cell r="CT86">
            <v>120</v>
          </cell>
          <cell r="CU86">
            <v>110.00000000000001</v>
          </cell>
          <cell r="CV86">
            <v>110.00000000000001</v>
          </cell>
          <cell r="CW86">
            <v>110.00000000000001</v>
          </cell>
          <cell r="CX86">
            <v>50</v>
          </cell>
          <cell r="CY86">
            <v>50</v>
          </cell>
          <cell r="CZ86">
            <v>70</v>
          </cell>
          <cell r="DA86">
            <v>50</v>
          </cell>
          <cell r="DB86">
            <v>50</v>
          </cell>
          <cell r="DC86">
            <v>30</v>
          </cell>
          <cell r="DD86">
            <v>30</v>
          </cell>
          <cell r="DE86">
            <v>150</v>
          </cell>
          <cell r="DF86">
            <v>160</v>
          </cell>
          <cell r="DG86">
            <v>70</v>
          </cell>
          <cell r="DH86">
            <v>70</v>
          </cell>
          <cell r="DI86">
            <v>160</v>
          </cell>
          <cell r="DJ86">
            <v>100</v>
          </cell>
          <cell r="DK86">
            <v>100</v>
          </cell>
          <cell r="DL86">
            <v>40</v>
          </cell>
          <cell r="DM86">
            <v>30</v>
          </cell>
          <cell r="DN86">
            <v>30</v>
          </cell>
          <cell r="DO86">
            <v>40</v>
          </cell>
          <cell r="DP86">
            <v>40</v>
          </cell>
          <cell r="DQ86">
            <v>40</v>
          </cell>
          <cell r="DR86">
            <v>40</v>
          </cell>
          <cell r="DS86">
            <v>30</v>
          </cell>
          <cell r="DT86">
            <v>30</v>
          </cell>
          <cell r="DU86">
            <v>120</v>
          </cell>
          <cell r="DV86">
            <v>80</v>
          </cell>
          <cell r="DW86">
            <v>30</v>
          </cell>
          <cell r="DX86">
            <v>80</v>
          </cell>
          <cell r="DY86">
            <v>70</v>
          </cell>
          <cell r="DZ86">
            <v>40</v>
          </cell>
          <cell r="EA86">
            <v>70</v>
          </cell>
          <cell r="EB86">
            <v>40</v>
          </cell>
          <cell r="EC86">
            <v>40</v>
          </cell>
          <cell r="ED86">
            <v>40</v>
          </cell>
          <cell r="EE86">
            <v>120</v>
          </cell>
          <cell r="EF86">
            <v>50</v>
          </cell>
          <cell r="EG86">
            <v>100</v>
          </cell>
          <cell r="EH86">
            <v>60</v>
          </cell>
          <cell r="EI86">
            <v>0</v>
          </cell>
          <cell r="EK86" t="str">
            <v>Oto Ošenieks</v>
          </cell>
        </row>
        <row r="87">
          <cell r="A87">
            <v>84</v>
          </cell>
          <cell r="B87" t="str">
            <v>Devoe Joseph</v>
          </cell>
          <cell r="C87" t="str">
            <v># 2</v>
          </cell>
          <cell r="D87">
            <v>1</v>
          </cell>
          <cell r="E87">
            <v>1</v>
          </cell>
          <cell r="F87">
            <v>1</v>
          </cell>
          <cell r="G87">
            <v>220</v>
          </cell>
          <cell r="H87">
            <v>275</v>
          </cell>
          <cell r="I87">
            <v>230</v>
          </cell>
          <cell r="J87">
            <v>220</v>
          </cell>
          <cell r="K87">
            <v>198</v>
          </cell>
          <cell r="L87">
            <v>154</v>
          </cell>
          <cell r="M87">
            <v>154</v>
          </cell>
          <cell r="N87">
            <v>143</v>
          </cell>
          <cell r="O87">
            <v>275</v>
          </cell>
          <cell r="P87">
            <v>154</v>
          </cell>
          <cell r="Q87">
            <v>154</v>
          </cell>
          <cell r="R87">
            <v>302.5</v>
          </cell>
          <cell r="S87">
            <v>412.5</v>
          </cell>
          <cell r="T87">
            <v>110</v>
          </cell>
          <cell r="U87">
            <v>88</v>
          </cell>
          <cell r="V87">
            <v>88</v>
          </cell>
          <cell r="W87">
            <v>77</v>
          </cell>
          <cell r="X87">
            <v>77</v>
          </cell>
          <cell r="Y87">
            <v>123.75</v>
          </cell>
          <cell r="Z87">
            <v>206.25</v>
          </cell>
          <cell r="AA87">
            <v>123.75</v>
          </cell>
          <cell r="AB87">
            <v>123.75</v>
          </cell>
          <cell r="AC87">
            <v>302.5</v>
          </cell>
          <cell r="AD87">
            <v>88</v>
          </cell>
          <cell r="AE87">
            <v>365.75</v>
          </cell>
          <cell r="AF87">
            <v>316.25</v>
          </cell>
          <cell r="AG87">
            <v>275</v>
          </cell>
          <cell r="AH87">
            <v>143</v>
          </cell>
          <cell r="AI87">
            <v>287.5</v>
          </cell>
          <cell r="AJ87">
            <v>138</v>
          </cell>
          <cell r="AK87">
            <v>220</v>
          </cell>
          <cell r="AL87">
            <v>137.5</v>
          </cell>
          <cell r="AM87">
            <v>137.5</v>
          </cell>
          <cell r="AX87">
            <v>275</v>
          </cell>
          <cell r="AY87">
            <v>220</v>
          </cell>
          <cell r="AZ87">
            <v>137.5</v>
          </cell>
          <cell r="BA87">
            <v>123.75</v>
          </cell>
          <cell r="BB87">
            <v>110</v>
          </cell>
          <cell r="BC87">
            <v>55</v>
          </cell>
          <cell r="BD87">
            <v>165</v>
          </cell>
          <cell r="BE87">
            <v>96.25</v>
          </cell>
          <cell r="BF87">
            <v>192.5</v>
          </cell>
          <cell r="BG87">
            <v>96.25</v>
          </cell>
          <cell r="BH87">
            <v>110</v>
          </cell>
          <cell r="BI87">
            <v>110</v>
          </cell>
          <cell r="BJ87">
            <v>110</v>
          </cell>
          <cell r="BK87">
            <v>330</v>
          </cell>
          <cell r="BL87">
            <v>330</v>
          </cell>
          <cell r="BM87">
            <v>275</v>
          </cell>
          <cell r="BN87">
            <v>365.75</v>
          </cell>
          <cell r="BO87">
            <v>55</v>
          </cell>
          <cell r="BP87">
            <v>275</v>
          </cell>
          <cell r="BQ87">
            <v>275</v>
          </cell>
          <cell r="BR87">
            <v>137.5</v>
          </cell>
          <cell r="BS87">
            <v>137.5</v>
          </cell>
          <cell r="CB87">
            <v>230</v>
          </cell>
          <cell r="CC87">
            <v>184</v>
          </cell>
          <cell r="CD87">
            <v>92</v>
          </cell>
          <cell r="CE87">
            <v>80.5</v>
          </cell>
          <cell r="CF87">
            <v>46</v>
          </cell>
          <cell r="CG87">
            <v>40.25</v>
          </cell>
          <cell r="CH87">
            <v>230</v>
          </cell>
          <cell r="CJ87">
            <v>57.5</v>
          </cell>
          <cell r="CK87">
            <v>28.75</v>
          </cell>
          <cell r="CL87">
            <v>28.75</v>
          </cell>
          <cell r="CM87">
            <v>23</v>
          </cell>
          <cell r="CN87">
            <v>46</v>
          </cell>
          <cell r="CO87">
            <v>161</v>
          </cell>
          <cell r="CP87">
            <v>276</v>
          </cell>
          <cell r="CQ87">
            <v>172.5</v>
          </cell>
          <cell r="CR87">
            <v>80.5</v>
          </cell>
          <cell r="CS87">
            <v>149.5</v>
          </cell>
          <cell r="CT87">
            <v>138</v>
          </cell>
          <cell r="CU87">
            <v>126.50000000000001</v>
          </cell>
          <cell r="CV87">
            <v>126.50000000000001</v>
          </cell>
          <cell r="CW87">
            <v>126.50000000000001</v>
          </cell>
          <cell r="CX87">
            <v>57.5</v>
          </cell>
          <cell r="CY87">
            <v>57.5</v>
          </cell>
          <cell r="CZ87">
            <v>80.5</v>
          </cell>
          <cell r="DA87">
            <v>57.5</v>
          </cell>
          <cell r="DB87">
            <v>57.5</v>
          </cell>
          <cell r="DC87">
            <v>34.5</v>
          </cell>
          <cell r="DD87">
            <v>34.5</v>
          </cell>
          <cell r="DE87">
            <v>172.5</v>
          </cell>
          <cell r="DF87">
            <v>184</v>
          </cell>
          <cell r="DG87">
            <v>80.5</v>
          </cell>
          <cell r="DH87">
            <v>80.5</v>
          </cell>
          <cell r="DI87">
            <v>184</v>
          </cell>
          <cell r="DJ87">
            <v>115</v>
          </cell>
          <cell r="DK87">
            <v>115</v>
          </cell>
          <cell r="DL87">
            <v>46</v>
          </cell>
          <cell r="DM87">
            <v>34.5</v>
          </cell>
          <cell r="DN87">
            <v>34.5</v>
          </cell>
          <cell r="DO87">
            <v>46</v>
          </cell>
          <cell r="DP87">
            <v>46</v>
          </cell>
          <cell r="DQ87">
            <v>46</v>
          </cell>
          <cell r="DR87">
            <v>46</v>
          </cell>
          <cell r="DS87">
            <v>34.5</v>
          </cell>
          <cell r="DT87">
            <v>34.5</v>
          </cell>
          <cell r="DU87">
            <v>138</v>
          </cell>
          <cell r="DV87">
            <v>92</v>
          </cell>
          <cell r="DW87">
            <v>34.5</v>
          </cell>
          <cell r="DX87">
            <v>92</v>
          </cell>
          <cell r="DY87">
            <v>80.5</v>
          </cell>
          <cell r="DZ87">
            <v>46</v>
          </cell>
          <cell r="EA87">
            <v>80.5</v>
          </cell>
          <cell r="EB87">
            <v>46</v>
          </cell>
          <cell r="EC87">
            <v>46</v>
          </cell>
          <cell r="ED87">
            <v>46</v>
          </cell>
          <cell r="EE87">
            <v>138</v>
          </cell>
          <cell r="EF87">
            <v>57.5</v>
          </cell>
          <cell r="EG87">
            <v>115</v>
          </cell>
          <cell r="EH87">
            <v>69</v>
          </cell>
          <cell r="EK87" t="str">
            <v>Devoe Joseph</v>
          </cell>
        </row>
        <row r="88">
          <cell r="A88">
            <v>85</v>
          </cell>
          <cell r="B88" t="str">
            <v>Maverick Ahanmisi</v>
          </cell>
          <cell r="D88">
            <v>1</v>
          </cell>
          <cell r="E88">
            <v>1</v>
          </cell>
          <cell r="F88">
            <v>1</v>
          </cell>
          <cell r="G88">
            <v>185</v>
          </cell>
          <cell r="H88">
            <v>175</v>
          </cell>
          <cell r="I88">
            <v>165</v>
          </cell>
          <cell r="J88">
            <v>185</v>
          </cell>
          <cell r="K88">
            <v>166.5</v>
          </cell>
          <cell r="L88">
            <v>129.5</v>
          </cell>
          <cell r="M88">
            <v>129.5</v>
          </cell>
          <cell r="N88">
            <v>120.25</v>
          </cell>
          <cell r="O88">
            <v>175</v>
          </cell>
          <cell r="P88">
            <v>129.5</v>
          </cell>
          <cell r="Q88">
            <v>129.5</v>
          </cell>
          <cell r="R88">
            <v>192.50000000000003</v>
          </cell>
          <cell r="S88">
            <v>262.5</v>
          </cell>
          <cell r="T88">
            <v>92.5</v>
          </cell>
          <cell r="U88">
            <v>74</v>
          </cell>
          <cell r="V88">
            <v>74</v>
          </cell>
          <cell r="W88">
            <v>64.75</v>
          </cell>
          <cell r="X88">
            <v>64.75</v>
          </cell>
          <cell r="Y88">
            <v>78.75</v>
          </cell>
          <cell r="Z88">
            <v>131.25</v>
          </cell>
          <cell r="AA88">
            <v>78.75</v>
          </cell>
          <cell r="AB88">
            <v>78.75</v>
          </cell>
          <cell r="AC88">
            <v>192.50000000000003</v>
          </cell>
          <cell r="AD88">
            <v>74</v>
          </cell>
          <cell r="AE88">
            <v>232.75</v>
          </cell>
          <cell r="AF88">
            <v>201.24999999999997</v>
          </cell>
          <cell r="AG88">
            <v>231.25</v>
          </cell>
          <cell r="AH88">
            <v>120.25</v>
          </cell>
          <cell r="AI88">
            <v>206.25</v>
          </cell>
          <cell r="AJ88">
            <v>99</v>
          </cell>
          <cell r="AK88">
            <v>185</v>
          </cell>
          <cell r="AL88">
            <v>87.5</v>
          </cell>
          <cell r="AM88">
            <v>87.5</v>
          </cell>
          <cell r="AX88">
            <v>175</v>
          </cell>
          <cell r="AY88">
            <v>140</v>
          </cell>
          <cell r="AZ88">
            <v>87.5</v>
          </cell>
          <cell r="BA88">
            <v>78.75</v>
          </cell>
          <cell r="BB88">
            <v>70</v>
          </cell>
          <cell r="BC88">
            <v>35</v>
          </cell>
          <cell r="BD88">
            <v>105</v>
          </cell>
          <cell r="BE88">
            <v>61.249999999999993</v>
          </cell>
          <cell r="BF88">
            <v>122.49999999999999</v>
          </cell>
          <cell r="BG88">
            <v>61.249999999999993</v>
          </cell>
          <cell r="BH88">
            <v>70</v>
          </cell>
          <cell r="BI88">
            <v>70</v>
          </cell>
          <cell r="BJ88">
            <v>70</v>
          </cell>
          <cell r="BK88">
            <v>210</v>
          </cell>
          <cell r="BL88">
            <v>277.5</v>
          </cell>
          <cell r="BM88">
            <v>175</v>
          </cell>
          <cell r="BN88">
            <v>232.75</v>
          </cell>
          <cell r="BO88">
            <v>35</v>
          </cell>
          <cell r="BP88">
            <v>175</v>
          </cell>
          <cell r="BQ88">
            <v>175</v>
          </cell>
          <cell r="BR88">
            <v>87.5</v>
          </cell>
          <cell r="BS88">
            <v>87.5</v>
          </cell>
          <cell r="CB88">
            <v>165</v>
          </cell>
          <cell r="CC88">
            <v>132</v>
          </cell>
          <cell r="CD88">
            <v>66</v>
          </cell>
          <cell r="CE88">
            <v>57.749999999999993</v>
          </cell>
          <cell r="CF88">
            <v>33</v>
          </cell>
          <cell r="CG88">
            <v>28.874999999999996</v>
          </cell>
          <cell r="CH88">
            <v>165</v>
          </cell>
          <cell r="CJ88">
            <v>41.25</v>
          </cell>
          <cell r="CK88">
            <v>20.625</v>
          </cell>
          <cell r="CL88">
            <v>20.625</v>
          </cell>
          <cell r="CM88">
            <v>16.5</v>
          </cell>
          <cell r="CN88">
            <v>33</v>
          </cell>
          <cell r="CO88">
            <v>115.49999999999999</v>
          </cell>
          <cell r="CP88">
            <v>198</v>
          </cell>
          <cell r="CQ88">
            <v>123.75</v>
          </cell>
          <cell r="CR88">
            <v>57.749999999999993</v>
          </cell>
          <cell r="CS88">
            <v>107.25</v>
          </cell>
          <cell r="CT88">
            <v>99</v>
          </cell>
          <cell r="CU88">
            <v>90.750000000000014</v>
          </cell>
          <cell r="CV88">
            <v>90.750000000000014</v>
          </cell>
          <cell r="CW88">
            <v>90.750000000000014</v>
          </cell>
          <cell r="CX88">
            <v>41.25</v>
          </cell>
          <cell r="CY88">
            <v>41.25</v>
          </cell>
          <cell r="CZ88">
            <v>57.749999999999993</v>
          </cell>
          <cell r="DA88">
            <v>41.25</v>
          </cell>
          <cell r="DB88">
            <v>41.25</v>
          </cell>
          <cell r="DC88">
            <v>24.75</v>
          </cell>
          <cell r="DD88">
            <v>24.75</v>
          </cell>
          <cell r="DE88">
            <v>123.75</v>
          </cell>
          <cell r="DF88">
            <v>132</v>
          </cell>
          <cell r="DG88">
            <v>57.749999999999993</v>
          </cell>
          <cell r="DH88">
            <v>57.749999999999993</v>
          </cell>
          <cell r="DI88">
            <v>132</v>
          </cell>
          <cell r="DJ88">
            <v>82.5</v>
          </cell>
          <cell r="DK88">
            <v>82.5</v>
          </cell>
          <cell r="DL88">
            <v>33</v>
          </cell>
          <cell r="DM88">
            <v>24.75</v>
          </cell>
          <cell r="DN88">
            <v>24.75</v>
          </cell>
          <cell r="DO88">
            <v>33</v>
          </cell>
          <cell r="DP88">
            <v>33</v>
          </cell>
          <cell r="DQ88">
            <v>33</v>
          </cell>
          <cell r="DR88">
            <v>33</v>
          </cell>
          <cell r="DS88">
            <v>24.75</v>
          </cell>
          <cell r="DT88">
            <v>24.75</v>
          </cell>
          <cell r="DU88">
            <v>99</v>
          </cell>
          <cell r="DV88">
            <v>66</v>
          </cell>
          <cell r="DW88">
            <v>24.75</v>
          </cell>
          <cell r="DX88">
            <v>66</v>
          </cell>
          <cell r="DY88">
            <v>57.749999999999993</v>
          </cell>
          <cell r="DZ88">
            <v>33</v>
          </cell>
          <cell r="EA88">
            <v>57.749999999999993</v>
          </cell>
          <cell r="EB88">
            <v>33</v>
          </cell>
          <cell r="EC88">
            <v>33</v>
          </cell>
          <cell r="ED88">
            <v>33</v>
          </cell>
          <cell r="EE88">
            <v>99</v>
          </cell>
          <cell r="EF88">
            <v>41.25</v>
          </cell>
          <cell r="EG88">
            <v>82.5</v>
          </cell>
          <cell r="EH88">
            <v>49.5</v>
          </cell>
          <cell r="EI88">
            <v>0</v>
          </cell>
          <cell r="EK88" t="str">
            <v>Maverick Ahanmisi</v>
          </cell>
        </row>
        <row r="89">
          <cell r="A89">
            <v>86</v>
          </cell>
          <cell r="B89" t="str">
            <v xml:space="preserve">Hoffarber, Blake </v>
          </cell>
          <cell r="C89" t="str">
            <v># 24</v>
          </cell>
          <cell r="D89">
            <v>1</v>
          </cell>
          <cell r="E89">
            <v>1</v>
          </cell>
          <cell r="F89">
            <v>1</v>
          </cell>
          <cell r="G89">
            <v>200</v>
          </cell>
          <cell r="H89">
            <v>335</v>
          </cell>
          <cell r="I89">
            <v>270</v>
          </cell>
          <cell r="J89">
            <v>200</v>
          </cell>
          <cell r="K89">
            <v>180</v>
          </cell>
          <cell r="L89">
            <v>140</v>
          </cell>
          <cell r="M89">
            <v>140</v>
          </cell>
          <cell r="N89">
            <v>130</v>
          </cell>
          <cell r="O89">
            <v>335</v>
          </cell>
          <cell r="P89">
            <v>140</v>
          </cell>
          <cell r="Q89">
            <v>140</v>
          </cell>
          <cell r="R89">
            <v>368.50000000000006</v>
          </cell>
          <cell r="S89">
            <v>502.5</v>
          </cell>
          <cell r="T89">
            <v>100</v>
          </cell>
          <cell r="U89">
            <v>80</v>
          </cell>
          <cell r="V89">
            <v>80</v>
          </cell>
          <cell r="W89">
            <v>70</v>
          </cell>
          <cell r="X89">
            <v>70</v>
          </cell>
          <cell r="Y89">
            <v>150.75</v>
          </cell>
          <cell r="Z89">
            <v>251.25</v>
          </cell>
          <cell r="AA89">
            <v>150.75</v>
          </cell>
          <cell r="AB89">
            <v>150.75</v>
          </cell>
          <cell r="AC89">
            <v>368.50000000000006</v>
          </cell>
          <cell r="AD89">
            <v>80</v>
          </cell>
          <cell r="AE89">
            <v>445.55</v>
          </cell>
          <cell r="AF89">
            <v>385.24999999999994</v>
          </cell>
          <cell r="AG89">
            <v>250</v>
          </cell>
          <cell r="AH89">
            <v>130</v>
          </cell>
          <cell r="AI89">
            <v>337.5</v>
          </cell>
          <cell r="AJ89">
            <v>162</v>
          </cell>
          <cell r="AK89">
            <v>200</v>
          </cell>
          <cell r="AL89">
            <v>167.5</v>
          </cell>
          <cell r="AM89">
            <v>167.5</v>
          </cell>
          <cell r="AX89">
            <v>335</v>
          </cell>
          <cell r="AY89">
            <v>268</v>
          </cell>
          <cell r="AZ89">
            <v>167.5</v>
          </cell>
          <cell r="BA89">
            <v>150.75</v>
          </cell>
          <cell r="BB89">
            <v>134</v>
          </cell>
          <cell r="BC89">
            <v>67</v>
          </cell>
          <cell r="BD89">
            <v>201</v>
          </cell>
          <cell r="BE89">
            <v>117.24999999999999</v>
          </cell>
          <cell r="BF89">
            <v>234.49999999999997</v>
          </cell>
          <cell r="BG89">
            <v>117.24999999999999</v>
          </cell>
          <cell r="BH89">
            <v>134</v>
          </cell>
          <cell r="BI89">
            <v>134</v>
          </cell>
          <cell r="BJ89">
            <v>134</v>
          </cell>
          <cell r="BK89">
            <v>402</v>
          </cell>
          <cell r="BL89">
            <v>300</v>
          </cell>
          <cell r="BM89">
            <v>335</v>
          </cell>
          <cell r="BN89">
            <v>445.55</v>
          </cell>
          <cell r="BO89">
            <v>67</v>
          </cell>
          <cell r="BP89">
            <v>335</v>
          </cell>
          <cell r="BQ89">
            <v>335</v>
          </cell>
          <cell r="BR89">
            <v>167.5</v>
          </cell>
          <cell r="BS89">
            <v>167.5</v>
          </cell>
          <cell r="CB89">
            <v>270</v>
          </cell>
          <cell r="CC89">
            <v>216</v>
          </cell>
          <cell r="CD89">
            <v>108</v>
          </cell>
          <cell r="CE89">
            <v>94.5</v>
          </cell>
          <cell r="CF89">
            <v>54</v>
          </cell>
          <cell r="CG89">
            <v>47.25</v>
          </cell>
          <cell r="CH89">
            <v>270</v>
          </cell>
          <cell r="CJ89">
            <v>67.5</v>
          </cell>
          <cell r="CK89">
            <v>33.75</v>
          </cell>
          <cell r="CL89">
            <v>33.75</v>
          </cell>
          <cell r="CM89">
            <v>27</v>
          </cell>
          <cell r="CN89">
            <v>54</v>
          </cell>
          <cell r="CO89">
            <v>189</v>
          </cell>
          <cell r="CP89">
            <v>324</v>
          </cell>
          <cell r="CQ89">
            <v>202.5</v>
          </cell>
          <cell r="CR89">
            <v>94.5</v>
          </cell>
          <cell r="CS89">
            <v>175.5</v>
          </cell>
          <cell r="CT89">
            <v>162</v>
          </cell>
          <cell r="CU89">
            <v>148.5</v>
          </cell>
          <cell r="CV89">
            <v>148.5</v>
          </cell>
          <cell r="CW89">
            <v>148.5</v>
          </cell>
          <cell r="CX89">
            <v>67.5</v>
          </cell>
          <cell r="CY89">
            <v>67.5</v>
          </cell>
          <cell r="CZ89">
            <v>94.5</v>
          </cell>
          <cell r="DA89">
            <v>67.5</v>
          </cell>
          <cell r="DB89">
            <v>67.5</v>
          </cell>
          <cell r="DC89">
            <v>40.5</v>
          </cell>
          <cell r="DD89">
            <v>40.5</v>
          </cell>
          <cell r="DE89">
            <v>202.5</v>
          </cell>
          <cell r="DF89">
            <v>216</v>
          </cell>
          <cell r="DG89">
            <v>94.5</v>
          </cell>
          <cell r="DH89">
            <v>94.5</v>
          </cell>
          <cell r="DI89">
            <v>216</v>
          </cell>
          <cell r="DJ89">
            <v>135</v>
          </cell>
          <cell r="DK89">
            <v>135</v>
          </cell>
          <cell r="DL89">
            <v>54</v>
          </cell>
          <cell r="DM89">
            <v>40.5</v>
          </cell>
          <cell r="DN89">
            <v>40.5</v>
          </cell>
          <cell r="DO89">
            <v>54</v>
          </cell>
          <cell r="DP89">
            <v>54</v>
          </cell>
          <cell r="DQ89">
            <v>54</v>
          </cell>
          <cell r="DR89">
            <v>54</v>
          </cell>
          <cell r="DS89">
            <v>40.5</v>
          </cell>
          <cell r="DT89">
            <v>40.5</v>
          </cell>
          <cell r="DU89">
            <v>162</v>
          </cell>
          <cell r="DV89">
            <v>108</v>
          </cell>
          <cell r="DW89">
            <v>40.5</v>
          </cell>
          <cell r="DX89">
            <v>108</v>
          </cell>
          <cell r="DY89">
            <v>94.5</v>
          </cell>
          <cell r="DZ89">
            <v>54</v>
          </cell>
          <cell r="EA89">
            <v>94.5</v>
          </cell>
          <cell r="EB89">
            <v>54</v>
          </cell>
          <cell r="EC89">
            <v>54</v>
          </cell>
          <cell r="ED89">
            <v>54</v>
          </cell>
          <cell r="EE89">
            <v>162</v>
          </cell>
          <cell r="EF89">
            <v>67.5</v>
          </cell>
          <cell r="EG89">
            <v>135</v>
          </cell>
          <cell r="EH89">
            <v>81</v>
          </cell>
          <cell r="EK89" t="str">
            <v xml:space="preserve">Hoffarber, Blake </v>
          </cell>
        </row>
        <row r="90">
          <cell r="A90">
            <v>87</v>
          </cell>
          <cell r="B90" t="str">
            <v xml:space="preserve">nolan, Al </v>
          </cell>
          <cell r="C90" t="str">
            <v># 0</v>
          </cell>
          <cell r="D90">
            <v>1</v>
          </cell>
          <cell r="E90">
            <v>1</v>
          </cell>
          <cell r="F90">
            <v>1</v>
          </cell>
          <cell r="G90">
            <v>200</v>
          </cell>
          <cell r="H90">
            <v>315</v>
          </cell>
          <cell r="I90">
            <v>265</v>
          </cell>
          <cell r="J90">
            <v>200</v>
          </cell>
          <cell r="K90">
            <v>180</v>
          </cell>
          <cell r="L90">
            <v>140</v>
          </cell>
          <cell r="M90">
            <v>140</v>
          </cell>
          <cell r="N90">
            <v>130</v>
          </cell>
          <cell r="O90">
            <v>315</v>
          </cell>
          <cell r="P90">
            <v>140</v>
          </cell>
          <cell r="Q90">
            <v>140</v>
          </cell>
          <cell r="R90">
            <v>346.5</v>
          </cell>
          <cell r="S90">
            <v>472.5</v>
          </cell>
          <cell r="T90">
            <v>100</v>
          </cell>
          <cell r="U90">
            <v>80</v>
          </cell>
          <cell r="V90">
            <v>80</v>
          </cell>
          <cell r="W90">
            <v>70</v>
          </cell>
          <cell r="X90">
            <v>70</v>
          </cell>
          <cell r="Y90">
            <v>141.75</v>
          </cell>
          <cell r="Z90">
            <v>236.25</v>
          </cell>
          <cell r="AA90">
            <v>141.75</v>
          </cell>
          <cell r="AB90">
            <v>141.75</v>
          </cell>
          <cell r="AC90">
            <v>346.5</v>
          </cell>
          <cell r="AD90">
            <v>80</v>
          </cell>
          <cell r="AE90">
            <v>418.95000000000005</v>
          </cell>
          <cell r="AF90">
            <v>362.25</v>
          </cell>
          <cell r="AG90">
            <v>250</v>
          </cell>
          <cell r="AH90">
            <v>130</v>
          </cell>
          <cell r="AI90">
            <v>331.25</v>
          </cell>
          <cell r="AJ90">
            <v>159</v>
          </cell>
          <cell r="AK90">
            <v>200</v>
          </cell>
          <cell r="AL90">
            <v>157.5</v>
          </cell>
          <cell r="AM90">
            <v>157.5</v>
          </cell>
          <cell r="AX90">
            <v>315</v>
          </cell>
          <cell r="AY90">
            <v>252</v>
          </cell>
          <cell r="AZ90">
            <v>157.5</v>
          </cell>
          <cell r="BA90">
            <v>141.75</v>
          </cell>
          <cell r="BB90">
            <v>126</v>
          </cell>
          <cell r="BC90">
            <v>63</v>
          </cell>
          <cell r="BD90">
            <v>189</v>
          </cell>
          <cell r="BE90">
            <v>110.25</v>
          </cell>
          <cell r="BF90">
            <v>220.5</v>
          </cell>
          <cell r="BG90">
            <v>110.25</v>
          </cell>
          <cell r="BH90">
            <v>126</v>
          </cell>
          <cell r="BI90">
            <v>126</v>
          </cell>
          <cell r="BJ90">
            <v>126</v>
          </cell>
          <cell r="BK90">
            <v>378</v>
          </cell>
          <cell r="BL90">
            <v>300</v>
          </cell>
          <cell r="BM90">
            <v>315</v>
          </cell>
          <cell r="BN90">
            <v>418.95000000000005</v>
          </cell>
          <cell r="BO90">
            <v>63</v>
          </cell>
          <cell r="BP90">
            <v>315</v>
          </cell>
          <cell r="BQ90">
            <v>315</v>
          </cell>
          <cell r="BR90">
            <v>157.5</v>
          </cell>
          <cell r="BS90">
            <v>157.5</v>
          </cell>
          <cell r="CB90">
            <v>265</v>
          </cell>
          <cell r="CC90">
            <v>212</v>
          </cell>
          <cell r="CD90">
            <v>106</v>
          </cell>
          <cell r="CE90">
            <v>92.75</v>
          </cell>
          <cell r="CF90">
            <v>53</v>
          </cell>
          <cell r="CG90">
            <v>46.375</v>
          </cell>
          <cell r="CH90">
            <v>265</v>
          </cell>
          <cell r="CJ90">
            <v>66.25</v>
          </cell>
          <cell r="CK90">
            <v>33.125</v>
          </cell>
          <cell r="CL90">
            <v>33.125</v>
          </cell>
          <cell r="CM90">
            <v>26.5</v>
          </cell>
          <cell r="CN90">
            <v>53</v>
          </cell>
          <cell r="CO90">
            <v>185.5</v>
          </cell>
          <cell r="CP90">
            <v>318</v>
          </cell>
          <cell r="CQ90">
            <v>198.75</v>
          </cell>
          <cell r="CR90">
            <v>92.75</v>
          </cell>
          <cell r="CS90">
            <v>172.25</v>
          </cell>
          <cell r="CT90">
            <v>159</v>
          </cell>
          <cell r="CU90">
            <v>145.75</v>
          </cell>
          <cell r="CV90">
            <v>145.75</v>
          </cell>
          <cell r="CW90">
            <v>145.75</v>
          </cell>
          <cell r="CX90">
            <v>66.25</v>
          </cell>
          <cell r="CY90">
            <v>66.25</v>
          </cell>
          <cell r="CZ90">
            <v>92.75</v>
          </cell>
          <cell r="DA90">
            <v>66.25</v>
          </cell>
          <cell r="DB90">
            <v>66.25</v>
          </cell>
          <cell r="DC90">
            <v>39.75</v>
          </cell>
          <cell r="DD90">
            <v>39.75</v>
          </cell>
          <cell r="DE90">
            <v>198.75</v>
          </cell>
          <cell r="DF90">
            <v>212</v>
          </cell>
          <cell r="DG90">
            <v>92.75</v>
          </cell>
          <cell r="DH90">
            <v>92.75</v>
          </cell>
          <cell r="DI90">
            <v>212</v>
          </cell>
          <cell r="DJ90">
            <v>132.5</v>
          </cell>
          <cell r="DK90">
            <v>132.5</v>
          </cell>
          <cell r="DL90">
            <v>53</v>
          </cell>
          <cell r="DM90">
            <v>39.75</v>
          </cell>
          <cell r="DN90">
            <v>39.75</v>
          </cell>
          <cell r="DO90">
            <v>53</v>
          </cell>
          <cell r="DP90">
            <v>53</v>
          </cell>
          <cell r="DQ90">
            <v>53</v>
          </cell>
          <cell r="DR90">
            <v>53</v>
          </cell>
          <cell r="DS90">
            <v>39.75</v>
          </cell>
          <cell r="DT90">
            <v>39.75</v>
          </cell>
          <cell r="DU90">
            <v>159</v>
          </cell>
          <cell r="DV90">
            <v>106</v>
          </cell>
          <cell r="DW90">
            <v>39.75</v>
          </cell>
          <cell r="DX90">
            <v>106</v>
          </cell>
          <cell r="DY90">
            <v>92.75</v>
          </cell>
          <cell r="DZ90">
            <v>53</v>
          </cell>
          <cell r="EA90">
            <v>92.75</v>
          </cell>
          <cell r="EB90">
            <v>53</v>
          </cell>
          <cell r="EC90">
            <v>53</v>
          </cell>
          <cell r="ED90">
            <v>53</v>
          </cell>
          <cell r="EE90">
            <v>159</v>
          </cell>
          <cell r="EF90">
            <v>66.25</v>
          </cell>
          <cell r="EG90">
            <v>132.5</v>
          </cell>
          <cell r="EH90">
            <v>79.5</v>
          </cell>
          <cell r="EK90" t="str">
            <v xml:space="preserve">nolan, Al </v>
          </cell>
        </row>
        <row r="91">
          <cell r="A91">
            <v>88</v>
          </cell>
          <cell r="B91" t="str">
            <v>Eric Stark</v>
          </cell>
          <cell r="D91">
            <v>1</v>
          </cell>
          <cell r="E91">
            <v>1</v>
          </cell>
          <cell r="F91">
            <v>1</v>
          </cell>
          <cell r="G91">
            <v>305</v>
          </cell>
          <cell r="H91">
            <v>285</v>
          </cell>
          <cell r="I91">
            <v>245</v>
          </cell>
          <cell r="J91">
            <v>305</v>
          </cell>
          <cell r="K91">
            <v>274.5</v>
          </cell>
          <cell r="L91">
            <v>213.5</v>
          </cell>
          <cell r="M91">
            <v>213.5</v>
          </cell>
          <cell r="N91">
            <v>198.25</v>
          </cell>
          <cell r="O91">
            <v>285</v>
          </cell>
          <cell r="P91">
            <v>213.5</v>
          </cell>
          <cell r="Q91">
            <v>213.5</v>
          </cell>
          <cell r="R91">
            <v>313.5</v>
          </cell>
          <cell r="S91">
            <v>427.5</v>
          </cell>
          <cell r="T91">
            <v>152.5</v>
          </cell>
          <cell r="U91">
            <v>122</v>
          </cell>
          <cell r="V91">
            <v>122</v>
          </cell>
          <cell r="W91">
            <v>106.75</v>
          </cell>
          <cell r="X91">
            <v>106.75</v>
          </cell>
          <cell r="Y91">
            <v>128.25</v>
          </cell>
          <cell r="Z91">
            <v>213.75</v>
          </cell>
          <cell r="AA91">
            <v>128.25</v>
          </cell>
          <cell r="AB91">
            <v>128.25</v>
          </cell>
          <cell r="AC91">
            <v>313.5</v>
          </cell>
          <cell r="AD91">
            <v>122</v>
          </cell>
          <cell r="AE91">
            <v>379.05</v>
          </cell>
          <cell r="AF91">
            <v>327.75</v>
          </cell>
          <cell r="AG91">
            <v>381.25</v>
          </cell>
          <cell r="AH91">
            <v>198.25</v>
          </cell>
          <cell r="AI91">
            <v>306.25</v>
          </cell>
          <cell r="AJ91">
            <v>147</v>
          </cell>
          <cell r="AK91">
            <v>305</v>
          </cell>
          <cell r="AL91">
            <v>142.5</v>
          </cell>
          <cell r="AM91">
            <v>142.5</v>
          </cell>
          <cell r="AX91">
            <v>285</v>
          </cell>
          <cell r="AY91">
            <v>228</v>
          </cell>
          <cell r="AZ91">
            <v>142.5</v>
          </cell>
          <cell r="BA91">
            <v>128.25</v>
          </cell>
          <cell r="BB91">
            <v>114</v>
          </cell>
          <cell r="BC91">
            <v>57</v>
          </cell>
          <cell r="BD91">
            <v>171</v>
          </cell>
          <cell r="BE91">
            <v>99.75</v>
          </cell>
          <cell r="BF91">
            <v>199.5</v>
          </cell>
          <cell r="BG91">
            <v>99.75</v>
          </cell>
          <cell r="BH91">
            <v>114</v>
          </cell>
          <cell r="BI91">
            <v>114</v>
          </cell>
          <cell r="BJ91">
            <v>114</v>
          </cell>
          <cell r="BK91">
            <v>342</v>
          </cell>
          <cell r="BL91">
            <v>457.5</v>
          </cell>
          <cell r="BM91">
            <v>285</v>
          </cell>
          <cell r="BN91">
            <v>379.05</v>
          </cell>
          <cell r="BO91">
            <v>57</v>
          </cell>
          <cell r="BP91">
            <v>285</v>
          </cell>
          <cell r="BQ91">
            <v>285</v>
          </cell>
          <cell r="BR91">
            <v>142.5</v>
          </cell>
          <cell r="BS91">
            <v>142.5</v>
          </cell>
          <cell r="CB91">
            <v>245</v>
          </cell>
          <cell r="CC91">
            <v>196</v>
          </cell>
          <cell r="CD91">
            <v>98</v>
          </cell>
          <cell r="CE91">
            <v>85.75</v>
          </cell>
          <cell r="CF91">
            <v>49</v>
          </cell>
          <cell r="CG91">
            <v>42.875</v>
          </cell>
          <cell r="CH91">
            <v>245</v>
          </cell>
          <cell r="CJ91">
            <v>61.25</v>
          </cell>
          <cell r="CK91">
            <v>30.625</v>
          </cell>
          <cell r="CL91">
            <v>30.625</v>
          </cell>
          <cell r="CM91">
            <v>24.5</v>
          </cell>
          <cell r="CN91">
            <v>49</v>
          </cell>
          <cell r="CO91">
            <v>171.5</v>
          </cell>
          <cell r="CP91">
            <v>294</v>
          </cell>
          <cell r="CQ91">
            <v>183.75</v>
          </cell>
          <cell r="CR91">
            <v>85.75</v>
          </cell>
          <cell r="CS91">
            <v>159.25</v>
          </cell>
          <cell r="CT91">
            <v>147</v>
          </cell>
          <cell r="CU91">
            <v>134.75</v>
          </cell>
          <cell r="CV91">
            <v>134.75</v>
          </cell>
          <cell r="CW91">
            <v>134.75</v>
          </cell>
          <cell r="CX91">
            <v>61.25</v>
          </cell>
          <cell r="CY91">
            <v>61.25</v>
          </cell>
          <cell r="CZ91">
            <v>85.75</v>
          </cell>
          <cell r="DA91">
            <v>61.25</v>
          </cell>
          <cell r="DB91">
            <v>61.25</v>
          </cell>
          <cell r="DC91">
            <v>36.75</v>
          </cell>
          <cell r="DD91">
            <v>36.75</v>
          </cell>
          <cell r="DE91">
            <v>183.75</v>
          </cell>
          <cell r="DF91">
            <v>196</v>
          </cell>
          <cell r="DG91">
            <v>85.75</v>
          </cell>
          <cell r="DH91">
            <v>85.75</v>
          </cell>
          <cell r="DI91">
            <v>196</v>
          </cell>
          <cell r="DJ91">
            <v>122.5</v>
          </cell>
          <cell r="DK91">
            <v>122.5</v>
          </cell>
          <cell r="DL91">
            <v>49</v>
          </cell>
          <cell r="DM91">
            <v>36.75</v>
          </cell>
          <cell r="DN91">
            <v>36.75</v>
          </cell>
          <cell r="DO91">
            <v>49</v>
          </cell>
          <cell r="DP91">
            <v>49</v>
          </cell>
          <cell r="DQ91">
            <v>49</v>
          </cell>
          <cell r="DR91">
            <v>49</v>
          </cell>
          <cell r="DS91">
            <v>36.75</v>
          </cell>
          <cell r="DT91">
            <v>36.75</v>
          </cell>
          <cell r="DU91">
            <v>147</v>
          </cell>
          <cell r="DV91">
            <v>98</v>
          </cell>
          <cell r="DW91">
            <v>36.75</v>
          </cell>
          <cell r="DX91">
            <v>98</v>
          </cell>
          <cell r="DY91">
            <v>85.75</v>
          </cell>
          <cell r="DZ91">
            <v>49</v>
          </cell>
          <cell r="EA91">
            <v>85.75</v>
          </cell>
          <cell r="EB91">
            <v>49</v>
          </cell>
          <cell r="EC91">
            <v>49</v>
          </cell>
          <cell r="ED91">
            <v>49</v>
          </cell>
          <cell r="EE91">
            <v>147</v>
          </cell>
          <cell r="EF91">
            <v>61.25</v>
          </cell>
          <cell r="EG91">
            <v>122.5</v>
          </cell>
          <cell r="EH91">
            <v>73.5</v>
          </cell>
          <cell r="EI91">
            <v>0</v>
          </cell>
          <cell r="EK91" t="str">
            <v>Eric Stark</v>
          </cell>
        </row>
        <row r="92">
          <cell r="A92">
            <v>89</v>
          </cell>
          <cell r="B92" t="str">
            <v>Mo Walker</v>
          </cell>
          <cell r="D92">
            <v>1</v>
          </cell>
          <cell r="E92">
            <v>1</v>
          </cell>
          <cell r="F92">
            <v>1</v>
          </cell>
          <cell r="G92">
            <v>300</v>
          </cell>
          <cell r="H92">
            <v>300</v>
          </cell>
          <cell r="I92">
            <v>260</v>
          </cell>
          <cell r="J92">
            <v>300</v>
          </cell>
          <cell r="K92">
            <v>270</v>
          </cell>
          <cell r="L92">
            <v>210</v>
          </cell>
          <cell r="M92">
            <v>210</v>
          </cell>
          <cell r="N92">
            <v>195</v>
          </cell>
          <cell r="O92">
            <v>300</v>
          </cell>
          <cell r="P92">
            <v>210</v>
          </cell>
          <cell r="Q92">
            <v>210</v>
          </cell>
          <cell r="R92">
            <v>330</v>
          </cell>
          <cell r="S92">
            <v>450</v>
          </cell>
          <cell r="T92">
            <v>150</v>
          </cell>
          <cell r="U92">
            <v>120</v>
          </cell>
          <cell r="V92">
            <v>120</v>
          </cell>
          <cell r="W92">
            <v>105</v>
          </cell>
          <cell r="X92">
            <v>105</v>
          </cell>
          <cell r="Y92">
            <v>135</v>
          </cell>
          <cell r="Z92">
            <v>225</v>
          </cell>
          <cell r="AA92">
            <v>135</v>
          </cell>
          <cell r="AB92">
            <v>135</v>
          </cell>
          <cell r="AC92">
            <v>330</v>
          </cell>
          <cell r="AD92">
            <v>120</v>
          </cell>
          <cell r="AE92">
            <v>399</v>
          </cell>
          <cell r="AF92">
            <v>345</v>
          </cell>
          <cell r="AG92">
            <v>375</v>
          </cell>
          <cell r="AH92">
            <v>195</v>
          </cell>
          <cell r="AI92">
            <v>325</v>
          </cell>
          <cell r="AJ92">
            <v>156</v>
          </cell>
          <cell r="AK92">
            <v>300</v>
          </cell>
          <cell r="AL92">
            <v>150</v>
          </cell>
          <cell r="AM92">
            <v>150</v>
          </cell>
          <cell r="AX92">
            <v>300</v>
          </cell>
          <cell r="AY92">
            <v>240</v>
          </cell>
          <cell r="AZ92">
            <v>150</v>
          </cell>
          <cell r="BA92">
            <v>135</v>
          </cell>
          <cell r="BB92">
            <v>120</v>
          </cell>
          <cell r="BC92">
            <v>60</v>
          </cell>
          <cell r="BD92">
            <v>180</v>
          </cell>
          <cell r="BE92">
            <v>105</v>
          </cell>
          <cell r="BF92">
            <v>210</v>
          </cell>
          <cell r="BG92">
            <v>105</v>
          </cell>
          <cell r="BH92">
            <v>120</v>
          </cell>
          <cell r="BI92">
            <v>120</v>
          </cell>
          <cell r="BJ92">
            <v>120</v>
          </cell>
          <cell r="BK92">
            <v>360</v>
          </cell>
          <cell r="BL92">
            <v>450</v>
          </cell>
          <cell r="BM92">
            <v>300</v>
          </cell>
          <cell r="BN92">
            <v>399</v>
          </cell>
          <cell r="BO92">
            <v>60</v>
          </cell>
          <cell r="BP92">
            <v>300</v>
          </cell>
          <cell r="BQ92">
            <v>300</v>
          </cell>
          <cell r="BR92">
            <v>150</v>
          </cell>
          <cell r="BS92">
            <v>150</v>
          </cell>
          <cell r="CB92">
            <v>260</v>
          </cell>
          <cell r="CC92">
            <v>208</v>
          </cell>
          <cell r="CD92">
            <v>104</v>
          </cell>
          <cell r="CE92">
            <v>91</v>
          </cell>
          <cell r="CF92">
            <v>52</v>
          </cell>
          <cell r="CG92">
            <v>45.5</v>
          </cell>
          <cell r="CH92">
            <v>260</v>
          </cell>
          <cell r="CJ92">
            <v>65</v>
          </cell>
          <cell r="CK92">
            <v>32.5</v>
          </cell>
          <cell r="CL92">
            <v>32.5</v>
          </cell>
          <cell r="CM92">
            <v>26</v>
          </cell>
          <cell r="CN92">
            <v>52</v>
          </cell>
          <cell r="CO92">
            <v>182</v>
          </cell>
          <cell r="CP92">
            <v>312</v>
          </cell>
          <cell r="CQ92">
            <v>195</v>
          </cell>
          <cell r="CR92">
            <v>91</v>
          </cell>
          <cell r="CS92">
            <v>169</v>
          </cell>
          <cell r="CT92">
            <v>156</v>
          </cell>
          <cell r="CU92">
            <v>143</v>
          </cell>
          <cell r="CV92">
            <v>143</v>
          </cell>
          <cell r="CW92">
            <v>143</v>
          </cell>
          <cell r="CX92">
            <v>65</v>
          </cell>
          <cell r="CY92">
            <v>65</v>
          </cell>
          <cell r="CZ92">
            <v>91</v>
          </cell>
          <cell r="DA92">
            <v>65</v>
          </cell>
          <cell r="DB92">
            <v>65</v>
          </cell>
          <cell r="DC92">
            <v>39</v>
          </cell>
          <cell r="DD92">
            <v>39</v>
          </cell>
          <cell r="DE92">
            <v>195</v>
          </cell>
          <cell r="DF92">
            <v>208</v>
          </cell>
          <cell r="DG92">
            <v>91</v>
          </cell>
          <cell r="DH92">
            <v>91</v>
          </cell>
          <cell r="DI92">
            <v>208</v>
          </cell>
          <cell r="DJ92">
            <v>130</v>
          </cell>
          <cell r="DK92">
            <v>130</v>
          </cell>
          <cell r="DL92">
            <v>52</v>
          </cell>
          <cell r="DM92">
            <v>39</v>
          </cell>
          <cell r="DN92">
            <v>39</v>
          </cell>
          <cell r="DO92">
            <v>52</v>
          </cell>
          <cell r="DP92">
            <v>52</v>
          </cell>
          <cell r="DQ92">
            <v>52</v>
          </cell>
          <cell r="DR92">
            <v>52</v>
          </cell>
          <cell r="DS92">
            <v>39</v>
          </cell>
          <cell r="DT92">
            <v>39</v>
          </cell>
          <cell r="DU92">
            <v>156</v>
          </cell>
          <cell r="DV92">
            <v>104</v>
          </cell>
          <cell r="DW92">
            <v>39</v>
          </cell>
          <cell r="DX92">
            <v>104</v>
          </cell>
          <cell r="DY92">
            <v>91</v>
          </cell>
          <cell r="DZ92">
            <v>52</v>
          </cell>
          <cell r="EA92">
            <v>91</v>
          </cell>
          <cell r="EB92">
            <v>52</v>
          </cell>
          <cell r="EC92">
            <v>52</v>
          </cell>
          <cell r="ED92">
            <v>52</v>
          </cell>
          <cell r="EE92">
            <v>156</v>
          </cell>
          <cell r="EF92">
            <v>65</v>
          </cell>
          <cell r="EG92">
            <v>130</v>
          </cell>
          <cell r="EH92">
            <v>78</v>
          </cell>
          <cell r="EK92" t="str">
            <v>Mo Walker</v>
          </cell>
        </row>
        <row r="93">
          <cell r="A93">
            <v>90</v>
          </cell>
          <cell r="B93" t="str">
            <v>Colton Iverson</v>
          </cell>
          <cell r="C93">
            <v>45</v>
          </cell>
          <cell r="D93">
            <v>1</v>
          </cell>
          <cell r="E93">
            <v>1</v>
          </cell>
          <cell r="F93">
            <v>1</v>
          </cell>
          <cell r="G93">
            <v>200</v>
          </cell>
          <cell r="H93">
            <v>275</v>
          </cell>
          <cell r="I93">
            <v>260</v>
          </cell>
          <cell r="J93">
            <v>200</v>
          </cell>
          <cell r="K93">
            <v>180</v>
          </cell>
          <cell r="L93">
            <v>140</v>
          </cell>
          <cell r="M93">
            <v>140</v>
          </cell>
          <cell r="N93">
            <v>130</v>
          </cell>
          <cell r="O93">
            <v>275</v>
          </cell>
          <cell r="P93">
            <v>140</v>
          </cell>
          <cell r="Q93">
            <v>140</v>
          </cell>
          <cell r="R93">
            <v>302.5</v>
          </cell>
          <cell r="S93">
            <v>412.5</v>
          </cell>
          <cell r="T93">
            <v>100</v>
          </cell>
          <cell r="U93">
            <v>80</v>
          </cell>
          <cell r="V93">
            <v>80</v>
          </cell>
          <cell r="W93">
            <v>70</v>
          </cell>
          <cell r="X93">
            <v>70</v>
          </cell>
          <cell r="Y93">
            <v>123.75</v>
          </cell>
          <cell r="Z93">
            <v>206.25</v>
          </cell>
          <cell r="AA93">
            <v>123.75</v>
          </cell>
          <cell r="AB93">
            <v>123.75</v>
          </cell>
          <cell r="AC93">
            <v>302.5</v>
          </cell>
          <cell r="AD93">
            <v>80</v>
          </cell>
          <cell r="AE93">
            <v>365.75</v>
          </cell>
          <cell r="AF93">
            <v>316.25</v>
          </cell>
          <cell r="AG93">
            <v>250</v>
          </cell>
          <cell r="AH93">
            <v>130</v>
          </cell>
          <cell r="AI93">
            <v>325</v>
          </cell>
          <cell r="AJ93">
            <v>156</v>
          </cell>
          <cell r="AK93">
            <v>200</v>
          </cell>
          <cell r="AL93">
            <v>137.5</v>
          </cell>
          <cell r="AM93">
            <v>137.5</v>
          </cell>
          <cell r="AX93">
            <v>275</v>
          </cell>
          <cell r="AY93">
            <v>220</v>
          </cell>
          <cell r="AZ93">
            <v>137.5</v>
          </cell>
          <cell r="BA93">
            <v>123.75</v>
          </cell>
          <cell r="BB93">
            <v>110</v>
          </cell>
          <cell r="BC93">
            <v>55</v>
          </cell>
          <cell r="BD93">
            <v>165</v>
          </cell>
          <cell r="BE93">
            <v>96.25</v>
          </cell>
          <cell r="BF93">
            <v>192.5</v>
          </cell>
          <cell r="BG93">
            <v>96.25</v>
          </cell>
          <cell r="BH93">
            <v>110</v>
          </cell>
          <cell r="BI93">
            <v>110</v>
          </cell>
          <cell r="BJ93">
            <v>110</v>
          </cell>
          <cell r="BK93">
            <v>330</v>
          </cell>
          <cell r="BL93">
            <v>300</v>
          </cell>
          <cell r="BM93">
            <v>275</v>
          </cell>
          <cell r="BN93">
            <v>365.75</v>
          </cell>
          <cell r="BO93">
            <v>55</v>
          </cell>
          <cell r="BP93">
            <v>275</v>
          </cell>
          <cell r="BQ93">
            <v>275</v>
          </cell>
          <cell r="BR93">
            <v>137.5</v>
          </cell>
          <cell r="BS93">
            <v>137.5</v>
          </cell>
          <cell r="CB93">
            <v>260</v>
          </cell>
          <cell r="CC93">
            <v>208</v>
          </cell>
          <cell r="CD93">
            <v>104</v>
          </cell>
          <cell r="CE93">
            <v>91</v>
          </cell>
          <cell r="CF93">
            <v>52</v>
          </cell>
          <cell r="CG93">
            <v>45.5</v>
          </cell>
          <cell r="CH93">
            <v>260</v>
          </cell>
          <cell r="CJ93">
            <v>65</v>
          </cell>
          <cell r="CK93">
            <v>32.5</v>
          </cell>
          <cell r="CL93">
            <v>32.5</v>
          </cell>
          <cell r="CM93">
            <v>26</v>
          </cell>
          <cell r="CN93">
            <v>52</v>
          </cell>
          <cell r="CO93">
            <v>182</v>
          </cell>
          <cell r="CP93">
            <v>312</v>
          </cell>
          <cell r="CQ93">
            <v>195</v>
          </cell>
          <cell r="CR93">
            <v>91</v>
          </cell>
          <cell r="CS93">
            <v>169</v>
          </cell>
          <cell r="CT93">
            <v>156</v>
          </cell>
          <cell r="CU93">
            <v>143</v>
          </cell>
          <cell r="CV93">
            <v>143</v>
          </cell>
          <cell r="CW93">
            <v>143</v>
          </cell>
          <cell r="CX93">
            <v>65</v>
          </cell>
          <cell r="CY93">
            <v>65</v>
          </cell>
          <cell r="CZ93">
            <v>91</v>
          </cell>
          <cell r="DA93">
            <v>65</v>
          </cell>
          <cell r="DB93">
            <v>65</v>
          </cell>
          <cell r="DC93">
            <v>39</v>
          </cell>
          <cell r="DD93">
            <v>39</v>
          </cell>
          <cell r="DE93">
            <v>195</v>
          </cell>
          <cell r="DF93">
            <v>208</v>
          </cell>
          <cell r="DG93">
            <v>91</v>
          </cell>
          <cell r="DH93">
            <v>91</v>
          </cell>
          <cell r="DI93">
            <v>208</v>
          </cell>
          <cell r="DJ93">
            <v>130</v>
          </cell>
          <cell r="DK93">
            <v>130</v>
          </cell>
          <cell r="DL93">
            <v>52</v>
          </cell>
          <cell r="DM93">
            <v>39</v>
          </cell>
          <cell r="DN93">
            <v>39</v>
          </cell>
          <cell r="DO93">
            <v>52</v>
          </cell>
          <cell r="DP93">
            <v>52</v>
          </cell>
          <cell r="DQ93">
            <v>52</v>
          </cell>
          <cell r="DR93">
            <v>52</v>
          </cell>
          <cell r="DS93">
            <v>39</v>
          </cell>
          <cell r="DT93">
            <v>39</v>
          </cell>
          <cell r="DU93">
            <v>156</v>
          </cell>
          <cell r="DV93">
            <v>104</v>
          </cell>
          <cell r="DW93">
            <v>39</v>
          </cell>
          <cell r="DX93">
            <v>104</v>
          </cell>
          <cell r="DY93">
            <v>91</v>
          </cell>
          <cell r="DZ93">
            <v>52</v>
          </cell>
          <cell r="EA93">
            <v>91</v>
          </cell>
          <cell r="EB93">
            <v>52</v>
          </cell>
          <cell r="EC93">
            <v>52</v>
          </cell>
          <cell r="ED93">
            <v>52</v>
          </cell>
          <cell r="EE93">
            <v>156</v>
          </cell>
          <cell r="EF93">
            <v>65</v>
          </cell>
          <cell r="EG93">
            <v>130</v>
          </cell>
          <cell r="EH93">
            <v>78</v>
          </cell>
          <cell r="EK93" t="str">
            <v>Colton Iverson</v>
          </cell>
        </row>
        <row r="94">
          <cell r="A94">
            <v>91</v>
          </cell>
          <cell r="B94" t="str">
            <v>Ralph Sampson</v>
          </cell>
          <cell r="C94">
            <v>50</v>
          </cell>
          <cell r="D94">
            <v>1</v>
          </cell>
          <cell r="E94">
            <v>1</v>
          </cell>
          <cell r="F94">
            <v>1</v>
          </cell>
          <cell r="G94">
            <v>200</v>
          </cell>
          <cell r="H94">
            <v>275</v>
          </cell>
          <cell r="I94">
            <v>235</v>
          </cell>
          <cell r="J94">
            <v>200</v>
          </cell>
          <cell r="K94">
            <v>180</v>
          </cell>
          <cell r="L94">
            <v>140</v>
          </cell>
          <cell r="M94">
            <v>140</v>
          </cell>
          <cell r="N94">
            <v>130</v>
          </cell>
          <cell r="O94">
            <v>275</v>
          </cell>
          <cell r="P94">
            <v>140</v>
          </cell>
          <cell r="Q94">
            <v>140</v>
          </cell>
          <cell r="R94">
            <v>302.5</v>
          </cell>
          <cell r="S94">
            <v>412.5</v>
          </cell>
          <cell r="T94">
            <v>100</v>
          </cell>
          <cell r="U94">
            <v>80</v>
          </cell>
          <cell r="V94">
            <v>80</v>
          </cell>
          <cell r="W94">
            <v>70</v>
          </cell>
          <cell r="X94">
            <v>70</v>
          </cell>
          <cell r="Y94">
            <v>123.75</v>
          </cell>
          <cell r="Z94">
            <v>206.25</v>
          </cell>
          <cell r="AA94">
            <v>123.75</v>
          </cell>
          <cell r="AB94">
            <v>123.75</v>
          </cell>
          <cell r="AC94">
            <v>302.5</v>
          </cell>
          <cell r="AD94">
            <v>80</v>
          </cell>
          <cell r="AE94">
            <v>365.75</v>
          </cell>
          <cell r="AF94">
            <v>316.25</v>
          </cell>
          <cell r="AG94">
            <v>250</v>
          </cell>
          <cell r="AH94">
            <v>130</v>
          </cell>
          <cell r="AI94">
            <v>293.75</v>
          </cell>
          <cell r="AJ94">
            <v>141</v>
          </cell>
          <cell r="AK94">
            <v>200</v>
          </cell>
          <cell r="AL94">
            <v>137.5</v>
          </cell>
          <cell r="AM94">
            <v>137.5</v>
          </cell>
          <cell r="AX94">
            <v>275</v>
          </cell>
          <cell r="AY94">
            <v>220</v>
          </cell>
          <cell r="AZ94">
            <v>137.5</v>
          </cell>
          <cell r="BA94">
            <v>123.75</v>
          </cell>
          <cell r="BB94">
            <v>110</v>
          </cell>
          <cell r="BC94">
            <v>55</v>
          </cell>
          <cell r="BD94">
            <v>165</v>
          </cell>
          <cell r="BE94">
            <v>96.25</v>
          </cell>
          <cell r="BF94">
            <v>192.5</v>
          </cell>
          <cell r="BG94">
            <v>96.25</v>
          </cell>
          <cell r="BH94">
            <v>110</v>
          </cell>
          <cell r="BI94">
            <v>110</v>
          </cell>
          <cell r="BJ94">
            <v>110</v>
          </cell>
          <cell r="BK94">
            <v>330</v>
          </cell>
          <cell r="BL94">
            <v>300</v>
          </cell>
          <cell r="BM94">
            <v>275</v>
          </cell>
          <cell r="BN94">
            <v>365.75</v>
          </cell>
          <cell r="BO94">
            <v>55</v>
          </cell>
          <cell r="BP94">
            <v>275</v>
          </cell>
          <cell r="BQ94">
            <v>275</v>
          </cell>
          <cell r="BR94">
            <v>137.5</v>
          </cell>
          <cell r="BS94">
            <v>137.5</v>
          </cell>
          <cell r="CB94">
            <v>235</v>
          </cell>
          <cell r="CC94">
            <v>188</v>
          </cell>
          <cell r="CD94">
            <v>94</v>
          </cell>
          <cell r="CE94">
            <v>82.25</v>
          </cell>
          <cell r="CF94">
            <v>47</v>
          </cell>
          <cell r="CG94">
            <v>41.125</v>
          </cell>
          <cell r="CH94">
            <v>235</v>
          </cell>
          <cell r="CJ94">
            <v>58.75</v>
          </cell>
          <cell r="CK94">
            <v>29.375</v>
          </cell>
          <cell r="CL94">
            <v>29.375</v>
          </cell>
          <cell r="CM94">
            <v>23.5</v>
          </cell>
          <cell r="CN94">
            <v>47</v>
          </cell>
          <cell r="CO94">
            <v>164.5</v>
          </cell>
          <cell r="CP94">
            <v>282</v>
          </cell>
          <cell r="CQ94">
            <v>176.25</v>
          </cell>
          <cell r="CR94">
            <v>82.25</v>
          </cell>
          <cell r="CS94">
            <v>152.75</v>
          </cell>
          <cell r="CT94">
            <v>141</v>
          </cell>
          <cell r="CU94">
            <v>129.25</v>
          </cell>
          <cell r="CV94">
            <v>129.25</v>
          </cell>
          <cell r="CW94">
            <v>129.25</v>
          </cell>
          <cell r="CX94">
            <v>58.75</v>
          </cell>
          <cell r="CY94">
            <v>58.75</v>
          </cell>
          <cell r="CZ94">
            <v>82.25</v>
          </cell>
          <cell r="DA94">
            <v>58.75</v>
          </cell>
          <cell r="DB94">
            <v>58.75</v>
          </cell>
          <cell r="DC94">
            <v>35.25</v>
          </cell>
          <cell r="DD94">
            <v>35.25</v>
          </cell>
          <cell r="DE94">
            <v>176.25</v>
          </cell>
          <cell r="DF94">
            <v>188</v>
          </cell>
          <cell r="DG94">
            <v>82.25</v>
          </cell>
          <cell r="DH94">
            <v>82.25</v>
          </cell>
          <cell r="DI94">
            <v>188</v>
          </cell>
          <cell r="DJ94">
            <v>117.5</v>
          </cell>
          <cell r="DK94">
            <v>117.5</v>
          </cell>
          <cell r="DL94">
            <v>47</v>
          </cell>
          <cell r="DM94">
            <v>35.25</v>
          </cell>
          <cell r="DN94">
            <v>35.25</v>
          </cell>
          <cell r="DO94">
            <v>47</v>
          </cell>
          <cell r="DP94">
            <v>47</v>
          </cell>
          <cell r="DQ94">
            <v>47</v>
          </cell>
          <cell r="DR94">
            <v>47</v>
          </cell>
          <cell r="DS94">
            <v>35.25</v>
          </cell>
          <cell r="DT94">
            <v>35.25</v>
          </cell>
          <cell r="DU94">
            <v>141</v>
          </cell>
          <cell r="DV94">
            <v>94</v>
          </cell>
          <cell r="DW94">
            <v>35.25</v>
          </cell>
          <cell r="DX94">
            <v>94</v>
          </cell>
          <cell r="DY94">
            <v>82.25</v>
          </cell>
          <cell r="DZ94">
            <v>47</v>
          </cell>
          <cell r="EA94">
            <v>82.25</v>
          </cell>
          <cell r="EB94">
            <v>47</v>
          </cell>
          <cell r="EC94">
            <v>47</v>
          </cell>
          <cell r="ED94">
            <v>47</v>
          </cell>
          <cell r="EE94">
            <v>141</v>
          </cell>
          <cell r="EF94">
            <v>58.75</v>
          </cell>
          <cell r="EG94">
            <v>117.5</v>
          </cell>
          <cell r="EH94">
            <v>70.5</v>
          </cell>
          <cell r="EK94" t="str">
            <v>Ralph Sampson</v>
          </cell>
        </row>
        <row r="95">
          <cell r="A95">
            <v>92</v>
          </cell>
          <cell r="B95" t="str">
            <v>Austin Hollins</v>
          </cell>
          <cell r="D95">
            <v>1</v>
          </cell>
          <cell r="E95">
            <v>1</v>
          </cell>
          <cell r="F95">
            <v>1</v>
          </cell>
          <cell r="G95">
            <v>200</v>
          </cell>
          <cell r="H95">
            <v>275</v>
          </cell>
          <cell r="I95">
            <v>160</v>
          </cell>
          <cell r="J95">
            <v>200</v>
          </cell>
          <cell r="K95">
            <v>180</v>
          </cell>
          <cell r="L95">
            <v>140</v>
          </cell>
          <cell r="M95">
            <v>140</v>
          </cell>
          <cell r="N95">
            <v>130</v>
          </cell>
          <cell r="O95">
            <v>275</v>
          </cell>
          <cell r="P95">
            <v>140</v>
          </cell>
          <cell r="Q95">
            <v>140</v>
          </cell>
          <cell r="R95">
            <v>302.5</v>
          </cell>
          <cell r="S95">
            <v>412.5</v>
          </cell>
          <cell r="T95">
            <v>100</v>
          </cell>
          <cell r="U95">
            <v>80</v>
          </cell>
          <cell r="V95">
            <v>80</v>
          </cell>
          <cell r="W95">
            <v>70</v>
          </cell>
          <cell r="X95">
            <v>70</v>
          </cell>
          <cell r="Y95">
            <v>123.75</v>
          </cell>
          <cell r="Z95">
            <v>206.25</v>
          </cell>
          <cell r="AA95">
            <v>123.75</v>
          </cell>
          <cell r="AB95">
            <v>123.75</v>
          </cell>
          <cell r="AC95">
            <v>302.5</v>
          </cell>
          <cell r="AD95">
            <v>80</v>
          </cell>
          <cell r="AE95">
            <v>365.75</v>
          </cell>
          <cell r="AF95">
            <v>316.25</v>
          </cell>
          <cell r="AG95">
            <v>250</v>
          </cell>
          <cell r="AH95">
            <v>130</v>
          </cell>
          <cell r="AI95">
            <v>200</v>
          </cell>
          <cell r="AJ95">
            <v>96</v>
          </cell>
          <cell r="AK95">
            <v>200</v>
          </cell>
          <cell r="AL95">
            <v>137.5</v>
          </cell>
          <cell r="AM95">
            <v>137.5</v>
          </cell>
          <cell r="AX95">
            <v>275</v>
          </cell>
          <cell r="AY95">
            <v>220</v>
          </cell>
          <cell r="AZ95">
            <v>137.5</v>
          </cell>
          <cell r="BA95">
            <v>123.75</v>
          </cell>
          <cell r="BB95">
            <v>110</v>
          </cell>
          <cell r="BC95">
            <v>55</v>
          </cell>
          <cell r="BD95">
            <v>165</v>
          </cell>
          <cell r="BE95">
            <v>96.25</v>
          </cell>
          <cell r="BF95">
            <v>192.5</v>
          </cell>
          <cell r="BG95">
            <v>96.25</v>
          </cell>
          <cell r="BH95">
            <v>110</v>
          </cell>
          <cell r="BI95">
            <v>110</v>
          </cell>
          <cell r="BJ95">
            <v>110</v>
          </cell>
          <cell r="BK95">
            <v>330</v>
          </cell>
          <cell r="BL95">
            <v>300</v>
          </cell>
          <cell r="BM95">
            <v>275</v>
          </cell>
          <cell r="BN95">
            <v>365.75</v>
          </cell>
          <cell r="BO95">
            <v>55</v>
          </cell>
          <cell r="BP95">
            <v>275</v>
          </cell>
          <cell r="BQ95">
            <v>275</v>
          </cell>
          <cell r="BR95">
            <v>137.5</v>
          </cell>
          <cell r="BS95">
            <v>137.5</v>
          </cell>
          <cell r="CB95">
            <v>160</v>
          </cell>
          <cell r="CC95">
            <v>128</v>
          </cell>
          <cell r="CD95">
            <v>64</v>
          </cell>
          <cell r="CE95">
            <v>56</v>
          </cell>
          <cell r="CF95">
            <v>32</v>
          </cell>
          <cell r="CG95">
            <v>28</v>
          </cell>
          <cell r="CH95">
            <v>160</v>
          </cell>
          <cell r="CJ95">
            <v>40</v>
          </cell>
          <cell r="CK95">
            <v>20</v>
          </cell>
          <cell r="CL95">
            <v>20</v>
          </cell>
          <cell r="CM95">
            <v>16</v>
          </cell>
          <cell r="CN95">
            <v>32</v>
          </cell>
          <cell r="CO95">
            <v>112</v>
          </cell>
          <cell r="CP95">
            <v>192</v>
          </cell>
          <cell r="CQ95">
            <v>120</v>
          </cell>
          <cell r="CR95">
            <v>56</v>
          </cell>
          <cell r="CS95">
            <v>104</v>
          </cell>
          <cell r="CT95">
            <v>96</v>
          </cell>
          <cell r="CU95">
            <v>88</v>
          </cell>
          <cell r="CV95">
            <v>88</v>
          </cell>
          <cell r="CW95">
            <v>88</v>
          </cell>
          <cell r="CX95">
            <v>40</v>
          </cell>
          <cell r="CY95">
            <v>40</v>
          </cell>
          <cell r="CZ95">
            <v>56</v>
          </cell>
          <cell r="DA95">
            <v>40</v>
          </cell>
          <cell r="DB95">
            <v>40</v>
          </cell>
          <cell r="DC95">
            <v>24</v>
          </cell>
          <cell r="DD95">
            <v>24</v>
          </cell>
          <cell r="DE95">
            <v>120</v>
          </cell>
          <cell r="DF95">
            <v>128</v>
          </cell>
          <cell r="DG95">
            <v>56</v>
          </cell>
          <cell r="DH95">
            <v>56</v>
          </cell>
          <cell r="DI95">
            <v>128</v>
          </cell>
          <cell r="DJ95">
            <v>80</v>
          </cell>
          <cell r="DK95">
            <v>80</v>
          </cell>
          <cell r="DL95">
            <v>32</v>
          </cell>
          <cell r="DM95">
            <v>24</v>
          </cell>
          <cell r="DN95">
            <v>24</v>
          </cell>
          <cell r="DO95">
            <v>32</v>
          </cell>
          <cell r="DP95">
            <v>32</v>
          </cell>
          <cell r="DQ95">
            <v>32</v>
          </cell>
          <cell r="DR95">
            <v>32</v>
          </cell>
          <cell r="DS95">
            <v>24</v>
          </cell>
          <cell r="DT95">
            <v>24</v>
          </cell>
          <cell r="DU95">
            <v>96</v>
          </cell>
          <cell r="DV95">
            <v>64</v>
          </cell>
          <cell r="DW95">
            <v>24</v>
          </cell>
          <cell r="DX95">
            <v>64</v>
          </cell>
          <cell r="DY95">
            <v>56</v>
          </cell>
          <cell r="DZ95">
            <v>32</v>
          </cell>
          <cell r="EA95">
            <v>56</v>
          </cell>
          <cell r="EB95">
            <v>32</v>
          </cell>
          <cell r="EC95">
            <v>32</v>
          </cell>
          <cell r="ED95">
            <v>32</v>
          </cell>
          <cell r="EE95">
            <v>96</v>
          </cell>
          <cell r="EF95">
            <v>40</v>
          </cell>
          <cell r="EG95">
            <v>80</v>
          </cell>
          <cell r="EH95">
            <v>48</v>
          </cell>
          <cell r="EK95" t="str">
            <v>Austin Hollins</v>
          </cell>
        </row>
        <row r="96">
          <cell r="A96">
            <v>93</v>
          </cell>
          <cell r="B96" t="str">
            <v>Elliot Eliason</v>
          </cell>
          <cell r="D96">
            <v>1</v>
          </cell>
          <cell r="E96">
            <v>1</v>
          </cell>
          <cell r="F96">
            <v>1</v>
          </cell>
          <cell r="G96">
            <v>180</v>
          </cell>
          <cell r="H96">
            <v>215</v>
          </cell>
          <cell r="I96">
            <v>180</v>
          </cell>
          <cell r="J96">
            <v>180</v>
          </cell>
          <cell r="K96">
            <v>162</v>
          </cell>
          <cell r="L96">
            <v>125.99999999999999</v>
          </cell>
          <cell r="M96">
            <v>125.99999999999999</v>
          </cell>
          <cell r="N96">
            <v>117</v>
          </cell>
          <cell r="O96">
            <v>215</v>
          </cell>
          <cell r="P96">
            <v>125.99999999999999</v>
          </cell>
          <cell r="Q96">
            <v>125.99999999999999</v>
          </cell>
          <cell r="R96">
            <v>236.50000000000003</v>
          </cell>
          <cell r="S96">
            <v>322.5</v>
          </cell>
          <cell r="T96">
            <v>90</v>
          </cell>
          <cell r="U96">
            <v>72</v>
          </cell>
          <cell r="V96">
            <v>72</v>
          </cell>
          <cell r="W96">
            <v>62.999999999999993</v>
          </cell>
          <cell r="X96">
            <v>62.999999999999993</v>
          </cell>
          <cell r="Y96">
            <v>96.75</v>
          </cell>
          <cell r="Z96">
            <v>161.25</v>
          </cell>
          <cell r="AA96">
            <v>96.75</v>
          </cell>
          <cell r="AB96">
            <v>96.75</v>
          </cell>
          <cell r="AC96">
            <v>236.50000000000003</v>
          </cell>
          <cell r="AD96">
            <v>72</v>
          </cell>
          <cell r="AE96">
            <v>285.95</v>
          </cell>
          <cell r="AF96">
            <v>247.24999999999997</v>
          </cell>
          <cell r="AG96">
            <v>225</v>
          </cell>
          <cell r="AH96">
            <v>117</v>
          </cell>
          <cell r="AI96">
            <v>225</v>
          </cell>
          <cell r="AJ96">
            <v>108</v>
          </cell>
          <cell r="AK96">
            <v>180</v>
          </cell>
          <cell r="AL96">
            <v>107.5</v>
          </cell>
          <cell r="AM96">
            <v>107.5</v>
          </cell>
          <cell r="AX96">
            <v>215</v>
          </cell>
          <cell r="AY96">
            <v>172</v>
          </cell>
          <cell r="AZ96">
            <v>107.5</v>
          </cell>
          <cell r="BA96">
            <v>96.75</v>
          </cell>
          <cell r="BB96">
            <v>86</v>
          </cell>
          <cell r="BC96">
            <v>43</v>
          </cell>
          <cell r="BD96">
            <v>129</v>
          </cell>
          <cell r="BE96">
            <v>75.25</v>
          </cell>
          <cell r="BF96">
            <v>150.5</v>
          </cell>
          <cell r="BG96">
            <v>75.25</v>
          </cell>
          <cell r="BH96">
            <v>86</v>
          </cell>
          <cell r="BI96">
            <v>86</v>
          </cell>
          <cell r="BJ96">
            <v>86</v>
          </cell>
          <cell r="BK96">
            <v>258</v>
          </cell>
          <cell r="BL96">
            <v>270</v>
          </cell>
          <cell r="BM96">
            <v>215</v>
          </cell>
          <cell r="BN96">
            <v>285.95</v>
          </cell>
          <cell r="BO96">
            <v>43</v>
          </cell>
          <cell r="BP96">
            <v>215</v>
          </cell>
          <cell r="BQ96">
            <v>215</v>
          </cell>
          <cell r="BR96">
            <v>107.5</v>
          </cell>
          <cell r="BS96">
            <v>107.5</v>
          </cell>
          <cell r="CB96">
            <v>180</v>
          </cell>
          <cell r="CC96">
            <v>144</v>
          </cell>
          <cell r="CD96">
            <v>72</v>
          </cell>
          <cell r="CE96">
            <v>62.999999999999993</v>
          </cell>
          <cell r="CF96">
            <v>36</v>
          </cell>
          <cell r="CG96">
            <v>31.499999999999996</v>
          </cell>
          <cell r="CH96">
            <v>180</v>
          </cell>
          <cell r="CJ96">
            <v>45</v>
          </cell>
          <cell r="CK96">
            <v>22.5</v>
          </cell>
          <cell r="CL96">
            <v>22.5</v>
          </cell>
          <cell r="CM96">
            <v>18</v>
          </cell>
          <cell r="CN96">
            <v>36</v>
          </cell>
          <cell r="CO96">
            <v>125.99999999999999</v>
          </cell>
          <cell r="CP96">
            <v>216</v>
          </cell>
          <cell r="CQ96">
            <v>135</v>
          </cell>
          <cell r="CR96">
            <v>62.999999999999993</v>
          </cell>
          <cell r="CS96">
            <v>117</v>
          </cell>
          <cell r="CT96">
            <v>108</v>
          </cell>
          <cell r="CU96">
            <v>99.000000000000014</v>
          </cell>
          <cell r="CV96">
            <v>99.000000000000014</v>
          </cell>
          <cell r="CW96">
            <v>99.000000000000014</v>
          </cell>
          <cell r="CX96">
            <v>45</v>
          </cell>
          <cell r="CY96">
            <v>45</v>
          </cell>
          <cell r="CZ96">
            <v>62.999999999999993</v>
          </cell>
          <cell r="DA96">
            <v>45</v>
          </cell>
          <cell r="DB96">
            <v>45</v>
          </cell>
          <cell r="DC96">
            <v>27</v>
          </cell>
          <cell r="DD96">
            <v>27</v>
          </cell>
          <cell r="DE96">
            <v>135</v>
          </cell>
          <cell r="DF96">
            <v>144</v>
          </cell>
          <cell r="DG96">
            <v>62.999999999999993</v>
          </cell>
          <cell r="DH96">
            <v>62.999999999999993</v>
          </cell>
          <cell r="DI96">
            <v>144</v>
          </cell>
          <cell r="DJ96">
            <v>90</v>
          </cell>
          <cell r="DK96">
            <v>90</v>
          </cell>
          <cell r="DL96">
            <v>36</v>
          </cell>
          <cell r="DM96">
            <v>27</v>
          </cell>
          <cell r="DN96">
            <v>27</v>
          </cell>
          <cell r="DO96">
            <v>36</v>
          </cell>
          <cell r="DP96">
            <v>36</v>
          </cell>
          <cell r="DQ96">
            <v>36</v>
          </cell>
          <cell r="DR96">
            <v>36</v>
          </cell>
          <cell r="DS96">
            <v>27</v>
          </cell>
          <cell r="DT96">
            <v>27</v>
          </cell>
          <cell r="DU96">
            <v>108</v>
          </cell>
          <cell r="DV96">
            <v>72</v>
          </cell>
          <cell r="DW96">
            <v>27</v>
          </cell>
          <cell r="DX96">
            <v>72</v>
          </cell>
          <cell r="DY96">
            <v>62.999999999999993</v>
          </cell>
          <cell r="DZ96">
            <v>36</v>
          </cell>
          <cell r="EA96">
            <v>62.999999999999993</v>
          </cell>
          <cell r="EB96">
            <v>36</v>
          </cell>
          <cell r="EC96">
            <v>36</v>
          </cell>
          <cell r="ED96">
            <v>36</v>
          </cell>
          <cell r="EE96">
            <v>108</v>
          </cell>
          <cell r="EF96">
            <v>45</v>
          </cell>
          <cell r="EG96">
            <v>90</v>
          </cell>
          <cell r="EH96">
            <v>54</v>
          </cell>
          <cell r="EK96" t="str">
            <v>Elliot Eliason</v>
          </cell>
        </row>
        <row r="97">
          <cell r="A97">
            <v>94</v>
          </cell>
          <cell r="B97" t="str">
            <v>Dominique Dawson</v>
          </cell>
          <cell r="D97">
            <v>1</v>
          </cell>
          <cell r="E97">
            <v>1</v>
          </cell>
          <cell r="F97">
            <v>1</v>
          </cell>
          <cell r="G97">
            <v>260</v>
          </cell>
          <cell r="H97">
            <v>315</v>
          </cell>
          <cell r="I97">
            <v>255</v>
          </cell>
          <cell r="J97">
            <v>260</v>
          </cell>
          <cell r="K97">
            <v>234</v>
          </cell>
          <cell r="L97">
            <v>182</v>
          </cell>
          <cell r="M97">
            <v>182</v>
          </cell>
          <cell r="N97">
            <v>169</v>
          </cell>
          <cell r="O97">
            <v>315</v>
          </cell>
          <cell r="P97">
            <v>182</v>
          </cell>
          <cell r="Q97">
            <v>182</v>
          </cell>
          <cell r="R97">
            <v>346.5</v>
          </cell>
          <cell r="S97">
            <v>472.5</v>
          </cell>
          <cell r="T97">
            <v>130</v>
          </cell>
          <cell r="U97">
            <v>104</v>
          </cell>
          <cell r="V97">
            <v>104</v>
          </cell>
          <cell r="W97">
            <v>91</v>
          </cell>
          <cell r="X97">
            <v>91</v>
          </cell>
          <cell r="Y97">
            <v>141.75</v>
          </cell>
          <cell r="Z97">
            <v>236.25</v>
          </cell>
          <cell r="AA97">
            <v>141.75</v>
          </cell>
          <cell r="AB97">
            <v>141.75</v>
          </cell>
          <cell r="AC97">
            <v>346.5</v>
          </cell>
          <cell r="AD97">
            <v>104</v>
          </cell>
          <cell r="AE97">
            <v>418.95000000000005</v>
          </cell>
          <cell r="AF97">
            <v>362.25</v>
          </cell>
          <cell r="AG97">
            <v>325</v>
          </cell>
          <cell r="AH97">
            <v>169</v>
          </cell>
          <cell r="AI97">
            <v>318.75</v>
          </cell>
          <cell r="AJ97">
            <v>153</v>
          </cell>
          <cell r="AK97">
            <v>260</v>
          </cell>
          <cell r="AL97">
            <v>157.5</v>
          </cell>
          <cell r="AM97">
            <v>157.5</v>
          </cell>
          <cell r="AX97">
            <v>315</v>
          </cell>
          <cell r="AY97">
            <v>252</v>
          </cell>
          <cell r="AZ97">
            <v>157.5</v>
          </cell>
          <cell r="BA97">
            <v>141.75</v>
          </cell>
          <cell r="BB97">
            <v>126</v>
          </cell>
          <cell r="BC97">
            <v>63</v>
          </cell>
          <cell r="BD97">
            <v>189</v>
          </cell>
          <cell r="BE97">
            <v>110.25</v>
          </cell>
          <cell r="BF97">
            <v>220.5</v>
          </cell>
          <cell r="BG97">
            <v>110.25</v>
          </cell>
          <cell r="BH97">
            <v>126</v>
          </cell>
          <cell r="BI97">
            <v>126</v>
          </cell>
          <cell r="BJ97">
            <v>126</v>
          </cell>
          <cell r="BK97">
            <v>378</v>
          </cell>
          <cell r="BL97">
            <v>390</v>
          </cell>
          <cell r="BM97">
            <v>315</v>
          </cell>
          <cell r="BN97">
            <v>418.95000000000005</v>
          </cell>
          <cell r="BO97">
            <v>63</v>
          </cell>
          <cell r="BP97">
            <v>315</v>
          </cell>
          <cell r="BQ97">
            <v>315</v>
          </cell>
          <cell r="BR97">
            <v>157.5</v>
          </cell>
          <cell r="BS97">
            <v>157.5</v>
          </cell>
          <cell r="CB97">
            <v>255</v>
          </cell>
          <cell r="CC97">
            <v>204</v>
          </cell>
          <cell r="CD97">
            <v>102</v>
          </cell>
          <cell r="CE97">
            <v>89.25</v>
          </cell>
          <cell r="CF97">
            <v>51</v>
          </cell>
          <cell r="CG97">
            <v>44.625</v>
          </cell>
          <cell r="CH97">
            <v>255</v>
          </cell>
          <cell r="CJ97">
            <v>63.75</v>
          </cell>
          <cell r="CK97">
            <v>31.875</v>
          </cell>
          <cell r="CL97">
            <v>31.875</v>
          </cell>
          <cell r="CM97">
            <v>25.5</v>
          </cell>
          <cell r="CN97">
            <v>51</v>
          </cell>
          <cell r="CO97">
            <v>178.5</v>
          </cell>
          <cell r="CP97">
            <v>306</v>
          </cell>
          <cell r="CQ97">
            <v>191.25</v>
          </cell>
          <cell r="CR97">
            <v>89.25</v>
          </cell>
          <cell r="CS97">
            <v>165.75</v>
          </cell>
          <cell r="CT97">
            <v>153</v>
          </cell>
          <cell r="CU97">
            <v>140.25</v>
          </cell>
          <cell r="CV97">
            <v>140.25</v>
          </cell>
          <cell r="CW97">
            <v>140.25</v>
          </cell>
          <cell r="CX97">
            <v>63.75</v>
          </cell>
          <cell r="CY97">
            <v>63.75</v>
          </cell>
          <cell r="CZ97">
            <v>89.25</v>
          </cell>
          <cell r="DA97">
            <v>63.75</v>
          </cell>
          <cell r="DB97">
            <v>63.75</v>
          </cell>
          <cell r="DC97">
            <v>38.25</v>
          </cell>
          <cell r="DD97">
            <v>38.25</v>
          </cell>
          <cell r="DE97">
            <v>191.25</v>
          </cell>
          <cell r="DF97">
            <v>204</v>
          </cell>
          <cell r="DG97">
            <v>89.25</v>
          </cell>
          <cell r="DH97">
            <v>89.25</v>
          </cell>
          <cell r="DI97">
            <v>204</v>
          </cell>
          <cell r="DJ97">
            <v>127.5</v>
          </cell>
          <cell r="DK97">
            <v>127.5</v>
          </cell>
          <cell r="DL97">
            <v>51</v>
          </cell>
          <cell r="DM97">
            <v>38.25</v>
          </cell>
          <cell r="DN97">
            <v>38.25</v>
          </cell>
          <cell r="DO97">
            <v>51</v>
          </cell>
          <cell r="DP97">
            <v>51</v>
          </cell>
          <cell r="DQ97">
            <v>51</v>
          </cell>
          <cell r="DR97">
            <v>51</v>
          </cell>
          <cell r="DS97">
            <v>38.25</v>
          </cell>
          <cell r="DT97">
            <v>38.25</v>
          </cell>
          <cell r="DU97">
            <v>153</v>
          </cell>
          <cell r="DV97">
            <v>102</v>
          </cell>
          <cell r="DW97">
            <v>38.25</v>
          </cell>
          <cell r="DX97">
            <v>102</v>
          </cell>
          <cell r="DY97">
            <v>89.25</v>
          </cell>
          <cell r="DZ97">
            <v>51</v>
          </cell>
          <cell r="EA97">
            <v>89.25</v>
          </cell>
          <cell r="EB97">
            <v>51</v>
          </cell>
          <cell r="EC97">
            <v>51</v>
          </cell>
          <cell r="ED97">
            <v>51</v>
          </cell>
          <cell r="EE97">
            <v>153</v>
          </cell>
          <cell r="EF97">
            <v>63.75</v>
          </cell>
          <cell r="EG97">
            <v>127.5</v>
          </cell>
          <cell r="EH97">
            <v>76.5</v>
          </cell>
          <cell r="EK97" t="str">
            <v>Dominique Dawson</v>
          </cell>
        </row>
        <row r="98">
          <cell r="A98">
            <v>95</v>
          </cell>
          <cell r="B98" t="str">
            <v>Trevor Mbakwe</v>
          </cell>
          <cell r="D98">
            <v>1</v>
          </cell>
          <cell r="E98">
            <v>1</v>
          </cell>
          <cell r="F98">
            <v>1</v>
          </cell>
          <cell r="G98">
            <v>280</v>
          </cell>
          <cell r="H98">
            <v>350</v>
          </cell>
          <cell r="I98">
            <v>330</v>
          </cell>
          <cell r="J98">
            <v>280</v>
          </cell>
          <cell r="K98">
            <v>252</v>
          </cell>
          <cell r="L98">
            <v>196</v>
          </cell>
          <cell r="M98">
            <v>196</v>
          </cell>
          <cell r="N98">
            <v>182</v>
          </cell>
          <cell r="O98">
            <v>350</v>
          </cell>
          <cell r="P98">
            <v>196</v>
          </cell>
          <cell r="Q98">
            <v>196</v>
          </cell>
          <cell r="R98">
            <v>385.00000000000006</v>
          </cell>
          <cell r="S98">
            <v>525</v>
          </cell>
          <cell r="T98">
            <v>140</v>
          </cell>
          <cell r="U98">
            <v>112</v>
          </cell>
          <cell r="V98">
            <v>112</v>
          </cell>
          <cell r="W98">
            <v>98</v>
          </cell>
          <cell r="X98">
            <v>98</v>
          </cell>
          <cell r="Y98">
            <v>157.5</v>
          </cell>
          <cell r="Z98">
            <v>262.5</v>
          </cell>
          <cell r="AA98">
            <v>157.5</v>
          </cell>
          <cell r="AB98">
            <v>157.5</v>
          </cell>
          <cell r="AC98">
            <v>385.00000000000006</v>
          </cell>
          <cell r="AD98">
            <v>112</v>
          </cell>
          <cell r="AE98">
            <v>465.5</v>
          </cell>
          <cell r="AF98">
            <v>402.49999999999994</v>
          </cell>
          <cell r="AG98">
            <v>350</v>
          </cell>
          <cell r="AH98">
            <v>182</v>
          </cell>
          <cell r="AI98">
            <v>412.5</v>
          </cell>
          <cell r="AJ98">
            <v>198</v>
          </cell>
          <cell r="AK98">
            <v>280</v>
          </cell>
          <cell r="AL98">
            <v>175</v>
          </cell>
          <cell r="AM98">
            <v>175</v>
          </cell>
          <cell r="AX98">
            <v>350</v>
          </cell>
          <cell r="AY98">
            <v>280</v>
          </cell>
          <cell r="AZ98">
            <v>175</v>
          </cell>
          <cell r="BA98">
            <v>157.5</v>
          </cell>
          <cell r="BB98">
            <v>140</v>
          </cell>
          <cell r="BC98">
            <v>70</v>
          </cell>
          <cell r="BD98">
            <v>210</v>
          </cell>
          <cell r="BE98">
            <v>122.49999999999999</v>
          </cell>
          <cell r="BF98">
            <v>244.99999999999997</v>
          </cell>
          <cell r="BG98">
            <v>122.49999999999999</v>
          </cell>
          <cell r="BH98">
            <v>140</v>
          </cell>
          <cell r="BI98">
            <v>140</v>
          </cell>
          <cell r="BJ98">
            <v>140</v>
          </cell>
          <cell r="BK98">
            <v>420</v>
          </cell>
          <cell r="BL98">
            <v>420</v>
          </cell>
          <cell r="BM98">
            <v>350</v>
          </cell>
          <cell r="BN98">
            <v>465.5</v>
          </cell>
          <cell r="BO98">
            <v>70</v>
          </cell>
          <cell r="BP98">
            <v>350</v>
          </cell>
          <cell r="BQ98">
            <v>350</v>
          </cell>
          <cell r="BR98">
            <v>175</v>
          </cell>
          <cell r="BS98">
            <v>175</v>
          </cell>
          <cell r="CB98">
            <v>330</v>
          </cell>
          <cell r="CC98">
            <v>264</v>
          </cell>
          <cell r="CD98">
            <v>132</v>
          </cell>
          <cell r="CE98">
            <v>115.49999999999999</v>
          </cell>
          <cell r="CF98">
            <v>66</v>
          </cell>
          <cell r="CG98">
            <v>57.749999999999993</v>
          </cell>
          <cell r="CH98">
            <v>330</v>
          </cell>
          <cell r="CJ98">
            <v>82.5</v>
          </cell>
          <cell r="CK98">
            <v>41.25</v>
          </cell>
          <cell r="CL98">
            <v>41.25</v>
          </cell>
          <cell r="CM98">
            <v>33</v>
          </cell>
          <cell r="CN98">
            <v>66</v>
          </cell>
          <cell r="CO98">
            <v>230.99999999999997</v>
          </cell>
          <cell r="CP98">
            <v>396</v>
          </cell>
          <cell r="CQ98">
            <v>247.5</v>
          </cell>
          <cell r="CR98">
            <v>115.49999999999999</v>
          </cell>
          <cell r="CS98">
            <v>214.5</v>
          </cell>
          <cell r="CT98">
            <v>198</v>
          </cell>
          <cell r="CU98">
            <v>181.50000000000003</v>
          </cell>
          <cell r="CV98">
            <v>181.50000000000003</v>
          </cell>
          <cell r="CW98">
            <v>181.50000000000003</v>
          </cell>
          <cell r="CX98">
            <v>82.5</v>
          </cell>
          <cell r="CY98">
            <v>82.5</v>
          </cell>
          <cell r="CZ98">
            <v>115.49999999999999</v>
          </cell>
          <cell r="DA98">
            <v>82.5</v>
          </cell>
          <cell r="DB98">
            <v>82.5</v>
          </cell>
          <cell r="DC98">
            <v>49.5</v>
          </cell>
          <cell r="DD98">
            <v>49.5</v>
          </cell>
          <cell r="DE98">
            <v>247.5</v>
          </cell>
          <cell r="DF98">
            <v>264</v>
          </cell>
          <cell r="DG98">
            <v>115.49999999999999</v>
          </cell>
          <cell r="DH98">
            <v>115.49999999999999</v>
          </cell>
          <cell r="DI98">
            <v>264</v>
          </cell>
          <cell r="DJ98">
            <v>165</v>
          </cell>
          <cell r="DK98">
            <v>165</v>
          </cell>
          <cell r="DL98">
            <v>66</v>
          </cell>
          <cell r="DM98">
            <v>49.5</v>
          </cell>
          <cell r="DN98">
            <v>49.5</v>
          </cell>
          <cell r="DO98">
            <v>66</v>
          </cell>
          <cell r="DP98">
            <v>66</v>
          </cell>
          <cell r="DQ98">
            <v>66</v>
          </cell>
          <cell r="DR98">
            <v>66</v>
          </cell>
          <cell r="DS98">
            <v>49.5</v>
          </cell>
          <cell r="DT98">
            <v>49.5</v>
          </cell>
          <cell r="DU98">
            <v>198</v>
          </cell>
          <cell r="DV98">
            <v>132</v>
          </cell>
          <cell r="DW98">
            <v>49.5</v>
          </cell>
          <cell r="DX98">
            <v>132</v>
          </cell>
          <cell r="DY98">
            <v>115.49999999999999</v>
          </cell>
          <cell r="DZ98">
            <v>66</v>
          </cell>
          <cell r="EA98">
            <v>115.49999999999999</v>
          </cell>
          <cell r="EB98">
            <v>66</v>
          </cell>
          <cell r="EC98">
            <v>66</v>
          </cell>
          <cell r="ED98">
            <v>66</v>
          </cell>
          <cell r="EE98">
            <v>198</v>
          </cell>
          <cell r="EF98">
            <v>82.5</v>
          </cell>
          <cell r="EG98">
            <v>165</v>
          </cell>
          <cell r="EH98">
            <v>99</v>
          </cell>
          <cell r="EK98" t="str">
            <v>Trevor Mbakwe</v>
          </cell>
        </row>
        <row r="99">
          <cell r="A99">
            <v>96</v>
          </cell>
          <cell r="B99" t="str">
            <v>Chris Halvorsen</v>
          </cell>
          <cell r="D99">
            <v>1</v>
          </cell>
          <cell r="E99">
            <v>1</v>
          </cell>
          <cell r="F99">
            <v>1</v>
          </cell>
          <cell r="G99">
            <v>280</v>
          </cell>
          <cell r="H99">
            <v>350</v>
          </cell>
          <cell r="I99">
            <v>265</v>
          </cell>
          <cell r="J99">
            <v>280</v>
          </cell>
          <cell r="K99">
            <v>252</v>
          </cell>
          <cell r="L99">
            <v>196</v>
          </cell>
          <cell r="M99">
            <v>196</v>
          </cell>
          <cell r="N99">
            <v>182</v>
          </cell>
          <cell r="O99">
            <v>350</v>
          </cell>
          <cell r="P99">
            <v>196</v>
          </cell>
          <cell r="Q99">
            <v>196</v>
          </cell>
          <cell r="R99">
            <v>385.00000000000006</v>
          </cell>
          <cell r="S99">
            <v>525</v>
          </cell>
          <cell r="T99">
            <v>140</v>
          </cell>
          <cell r="U99">
            <v>112</v>
          </cell>
          <cell r="V99">
            <v>112</v>
          </cell>
          <cell r="W99">
            <v>98</v>
          </cell>
          <cell r="X99">
            <v>98</v>
          </cell>
          <cell r="Y99">
            <v>157.5</v>
          </cell>
          <cell r="Z99">
            <v>262.5</v>
          </cell>
          <cell r="AA99">
            <v>157.5</v>
          </cell>
          <cell r="AB99">
            <v>157.5</v>
          </cell>
          <cell r="AC99">
            <v>385.00000000000006</v>
          </cell>
          <cell r="AD99">
            <v>112</v>
          </cell>
          <cell r="AE99">
            <v>465.5</v>
          </cell>
          <cell r="AF99">
            <v>402.49999999999994</v>
          </cell>
          <cell r="AG99">
            <v>350</v>
          </cell>
          <cell r="AH99">
            <v>182</v>
          </cell>
          <cell r="AI99">
            <v>331.25</v>
          </cell>
          <cell r="AJ99">
            <v>159</v>
          </cell>
          <cell r="AK99">
            <v>280</v>
          </cell>
          <cell r="AL99">
            <v>175</v>
          </cell>
          <cell r="AM99">
            <v>175</v>
          </cell>
          <cell r="AX99">
            <v>350</v>
          </cell>
          <cell r="AY99">
            <v>280</v>
          </cell>
          <cell r="AZ99">
            <v>175</v>
          </cell>
          <cell r="BA99">
            <v>157.5</v>
          </cell>
          <cell r="BB99">
            <v>140</v>
          </cell>
          <cell r="BC99">
            <v>70</v>
          </cell>
          <cell r="BD99">
            <v>210</v>
          </cell>
          <cell r="BE99">
            <v>122.49999999999999</v>
          </cell>
          <cell r="BF99">
            <v>244.99999999999997</v>
          </cell>
          <cell r="BG99">
            <v>122.49999999999999</v>
          </cell>
          <cell r="BH99">
            <v>140</v>
          </cell>
          <cell r="BI99">
            <v>140</v>
          </cell>
          <cell r="BJ99">
            <v>140</v>
          </cell>
          <cell r="BK99">
            <v>420</v>
          </cell>
          <cell r="BL99">
            <v>420</v>
          </cell>
          <cell r="BM99">
            <v>350</v>
          </cell>
          <cell r="BN99">
            <v>465.5</v>
          </cell>
          <cell r="BO99">
            <v>70</v>
          </cell>
          <cell r="BP99">
            <v>350</v>
          </cell>
          <cell r="BQ99">
            <v>350</v>
          </cell>
          <cell r="BR99">
            <v>175</v>
          </cell>
          <cell r="BS99">
            <v>175</v>
          </cell>
          <cell r="CB99">
            <v>265</v>
          </cell>
          <cell r="CC99">
            <v>212</v>
          </cell>
          <cell r="CD99">
            <v>106</v>
          </cell>
          <cell r="CE99">
            <v>92.75</v>
          </cell>
          <cell r="CF99">
            <v>53</v>
          </cell>
          <cell r="CG99">
            <v>46.375</v>
          </cell>
          <cell r="CH99">
            <v>265</v>
          </cell>
          <cell r="CJ99">
            <v>66.25</v>
          </cell>
          <cell r="CK99">
            <v>33.125</v>
          </cell>
          <cell r="CL99">
            <v>33.125</v>
          </cell>
          <cell r="CM99">
            <v>26.5</v>
          </cell>
          <cell r="CN99">
            <v>53</v>
          </cell>
          <cell r="CO99">
            <v>185.5</v>
          </cell>
          <cell r="CP99">
            <v>318</v>
          </cell>
          <cell r="CQ99">
            <v>198.75</v>
          </cell>
          <cell r="CR99">
            <v>92.75</v>
          </cell>
          <cell r="CS99">
            <v>172.25</v>
          </cell>
          <cell r="CT99">
            <v>159</v>
          </cell>
          <cell r="CU99">
            <v>145.75</v>
          </cell>
          <cell r="CV99">
            <v>145.75</v>
          </cell>
          <cell r="CW99">
            <v>145.75</v>
          </cell>
          <cell r="CX99">
            <v>66.25</v>
          </cell>
          <cell r="CY99">
            <v>66.25</v>
          </cell>
          <cell r="CZ99">
            <v>92.75</v>
          </cell>
          <cell r="DA99">
            <v>66.25</v>
          </cell>
          <cell r="DB99">
            <v>66.25</v>
          </cell>
          <cell r="DC99">
            <v>39.75</v>
          </cell>
          <cell r="DD99">
            <v>39.75</v>
          </cell>
          <cell r="DE99">
            <v>198.75</v>
          </cell>
          <cell r="DF99">
            <v>212</v>
          </cell>
          <cell r="DG99">
            <v>92.75</v>
          </cell>
          <cell r="DH99">
            <v>92.75</v>
          </cell>
          <cell r="DI99">
            <v>212</v>
          </cell>
          <cell r="DJ99">
            <v>132.5</v>
          </cell>
          <cell r="DK99">
            <v>132.5</v>
          </cell>
          <cell r="DL99">
            <v>53</v>
          </cell>
          <cell r="DM99">
            <v>39.75</v>
          </cell>
          <cell r="DN99">
            <v>39.75</v>
          </cell>
          <cell r="DO99">
            <v>53</v>
          </cell>
          <cell r="DP99">
            <v>53</v>
          </cell>
          <cell r="DQ99">
            <v>53</v>
          </cell>
          <cell r="DR99">
            <v>53</v>
          </cell>
          <cell r="DS99">
            <v>39.75</v>
          </cell>
          <cell r="DT99">
            <v>39.75</v>
          </cell>
          <cell r="DU99">
            <v>159</v>
          </cell>
          <cell r="DV99">
            <v>106</v>
          </cell>
          <cell r="DW99">
            <v>39.75</v>
          </cell>
          <cell r="DX99">
            <v>106</v>
          </cell>
          <cell r="DY99">
            <v>92.75</v>
          </cell>
          <cell r="DZ99">
            <v>53</v>
          </cell>
          <cell r="EA99">
            <v>92.75</v>
          </cell>
          <cell r="EB99">
            <v>53</v>
          </cell>
          <cell r="EC99">
            <v>53</v>
          </cell>
          <cell r="ED99">
            <v>53</v>
          </cell>
          <cell r="EE99">
            <v>159</v>
          </cell>
          <cell r="EF99">
            <v>66.25</v>
          </cell>
          <cell r="EG99">
            <v>132.5</v>
          </cell>
          <cell r="EH99">
            <v>79.5</v>
          </cell>
          <cell r="EK99" t="str">
            <v>Chris Halvorsen</v>
          </cell>
        </row>
        <row r="100">
          <cell r="A100">
            <v>97</v>
          </cell>
          <cell r="B100" t="str">
            <v>Paul Martin</v>
          </cell>
          <cell r="D100">
            <v>1</v>
          </cell>
          <cell r="E100">
            <v>1</v>
          </cell>
          <cell r="F100">
            <v>1</v>
          </cell>
          <cell r="G100">
            <v>280</v>
          </cell>
          <cell r="H100">
            <v>450</v>
          </cell>
          <cell r="I100">
            <v>295</v>
          </cell>
          <cell r="J100">
            <v>280</v>
          </cell>
          <cell r="K100">
            <v>252</v>
          </cell>
          <cell r="L100">
            <v>196</v>
          </cell>
          <cell r="M100">
            <v>196</v>
          </cell>
          <cell r="N100">
            <v>182</v>
          </cell>
          <cell r="O100">
            <v>450</v>
          </cell>
          <cell r="P100">
            <v>196</v>
          </cell>
          <cell r="Q100">
            <v>196</v>
          </cell>
          <cell r="R100">
            <v>495.00000000000006</v>
          </cell>
          <cell r="S100">
            <v>675</v>
          </cell>
          <cell r="T100">
            <v>140</v>
          </cell>
          <cell r="U100">
            <v>112</v>
          </cell>
          <cell r="V100">
            <v>112</v>
          </cell>
          <cell r="W100">
            <v>98</v>
          </cell>
          <cell r="X100">
            <v>98</v>
          </cell>
          <cell r="Y100">
            <v>202.5</v>
          </cell>
          <cell r="Z100">
            <v>337.5</v>
          </cell>
          <cell r="AA100">
            <v>202.5</v>
          </cell>
          <cell r="AB100">
            <v>202.5</v>
          </cell>
          <cell r="AC100">
            <v>495.00000000000006</v>
          </cell>
          <cell r="AD100">
            <v>112</v>
          </cell>
          <cell r="AE100">
            <v>598.5</v>
          </cell>
          <cell r="AF100">
            <v>517.5</v>
          </cell>
          <cell r="AG100">
            <v>350</v>
          </cell>
          <cell r="AH100">
            <v>182</v>
          </cell>
          <cell r="AI100">
            <v>368.75</v>
          </cell>
          <cell r="AJ100">
            <v>177</v>
          </cell>
          <cell r="AK100">
            <v>280</v>
          </cell>
          <cell r="AL100">
            <v>225</v>
          </cell>
          <cell r="AM100">
            <v>225</v>
          </cell>
          <cell r="AX100">
            <v>450</v>
          </cell>
          <cell r="AY100">
            <v>360</v>
          </cell>
          <cell r="AZ100">
            <v>225</v>
          </cell>
          <cell r="BA100">
            <v>202.5</v>
          </cell>
          <cell r="BB100">
            <v>180</v>
          </cell>
          <cell r="BC100">
            <v>90</v>
          </cell>
          <cell r="BD100">
            <v>270</v>
          </cell>
          <cell r="BE100">
            <v>157.5</v>
          </cell>
          <cell r="BF100">
            <v>315</v>
          </cell>
          <cell r="BG100">
            <v>157.5</v>
          </cell>
          <cell r="BH100">
            <v>180</v>
          </cell>
          <cell r="BI100">
            <v>180</v>
          </cell>
          <cell r="BJ100">
            <v>180</v>
          </cell>
          <cell r="BK100">
            <v>540</v>
          </cell>
          <cell r="BL100">
            <v>420</v>
          </cell>
          <cell r="BM100">
            <v>450</v>
          </cell>
          <cell r="BN100">
            <v>598.5</v>
          </cell>
          <cell r="BO100">
            <v>90</v>
          </cell>
          <cell r="BP100">
            <v>450</v>
          </cell>
          <cell r="BQ100">
            <v>450</v>
          </cell>
          <cell r="BR100">
            <v>225</v>
          </cell>
          <cell r="BS100">
            <v>225</v>
          </cell>
          <cell r="CB100">
            <v>295</v>
          </cell>
          <cell r="CC100">
            <v>236</v>
          </cell>
          <cell r="CD100">
            <v>118</v>
          </cell>
          <cell r="CE100">
            <v>103.25</v>
          </cell>
          <cell r="CF100">
            <v>59</v>
          </cell>
          <cell r="CG100">
            <v>51.625</v>
          </cell>
          <cell r="CH100">
            <v>295</v>
          </cell>
          <cell r="CJ100">
            <v>73.75</v>
          </cell>
          <cell r="CK100">
            <v>36.875</v>
          </cell>
          <cell r="CL100">
            <v>36.875</v>
          </cell>
          <cell r="CM100">
            <v>29.5</v>
          </cell>
          <cell r="CN100">
            <v>59</v>
          </cell>
          <cell r="CO100">
            <v>206.5</v>
          </cell>
          <cell r="CP100">
            <v>354</v>
          </cell>
          <cell r="CQ100">
            <v>221.25</v>
          </cell>
          <cell r="CR100">
            <v>103.25</v>
          </cell>
          <cell r="CS100">
            <v>191.75</v>
          </cell>
          <cell r="CT100">
            <v>177</v>
          </cell>
          <cell r="CU100">
            <v>162.25</v>
          </cell>
          <cell r="CV100">
            <v>162.25</v>
          </cell>
          <cell r="CW100">
            <v>162.25</v>
          </cell>
          <cell r="CX100">
            <v>73.75</v>
          </cell>
          <cell r="CY100">
            <v>73.75</v>
          </cell>
          <cell r="CZ100">
            <v>103.25</v>
          </cell>
          <cell r="DA100">
            <v>73.75</v>
          </cell>
          <cell r="DB100">
            <v>73.75</v>
          </cell>
          <cell r="DC100">
            <v>44.25</v>
          </cell>
          <cell r="DD100">
            <v>44.25</v>
          </cell>
          <cell r="DE100">
            <v>221.25</v>
          </cell>
          <cell r="DF100">
            <v>236</v>
          </cell>
          <cell r="DG100">
            <v>103.25</v>
          </cell>
          <cell r="DH100">
            <v>103.25</v>
          </cell>
          <cell r="DI100">
            <v>236</v>
          </cell>
          <cell r="DJ100">
            <v>147.5</v>
          </cell>
          <cell r="DK100">
            <v>147.5</v>
          </cell>
          <cell r="DL100">
            <v>59</v>
          </cell>
          <cell r="DM100">
            <v>44.25</v>
          </cell>
          <cell r="DN100">
            <v>44.25</v>
          </cell>
          <cell r="DO100">
            <v>59</v>
          </cell>
          <cell r="DP100">
            <v>59</v>
          </cell>
          <cell r="DQ100">
            <v>59</v>
          </cell>
          <cell r="DR100">
            <v>59</v>
          </cell>
          <cell r="DS100">
            <v>44.25</v>
          </cell>
          <cell r="DT100">
            <v>44.25</v>
          </cell>
          <cell r="DU100">
            <v>177</v>
          </cell>
          <cell r="DV100">
            <v>118</v>
          </cell>
          <cell r="DW100">
            <v>44.25</v>
          </cell>
          <cell r="DX100">
            <v>118</v>
          </cell>
          <cell r="DY100">
            <v>103.25</v>
          </cell>
          <cell r="DZ100">
            <v>59</v>
          </cell>
          <cell r="EA100">
            <v>103.25</v>
          </cell>
          <cell r="EB100">
            <v>59</v>
          </cell>
          <cell r="EC100">
            <v>59</v>
          </cell>
          <cell r="ED100">
            <v>59</v>
          </cell>
          <cell r="EE100">
            <v>177</v>
          </cell>
          <cell r="EF100">
            <v>73.75</v>
          </cell>
          <cell r="EG100">
            <v>147.5</v>
          </cell>
          <cell r="EH100">
            <v>88.5</v>
          </cell>
          <cell r="EK100" t="str">
            <v>Paul Martin</v>
          </cell>
        </row>
        <row r="101">
          <cell r="A101">
            <v>98</v>
          </cell>
          <cell r="B101" t="str">
            <v>Reid</v>
          </cell>
          <cell r="D101">
            <v>1</v>
          </cell>
          <cell r="E101">
            <v>1</v>
          </cell>
          <cell r="F101">
            <v>1</v>
          </cell>
          <cell r="G101">
            <v>300</v>
          </cell>
          <cell r="H101">
            <v>425</v>
          </cell>
          <cell r="I101">
            <v>285</v>
          </cell>
          <cell r="J101">
            <v>300</v>
          </cell>
          <cell r="K101">
            <v>270</v>
          </cell>
          <cell r="L101">
            <v>210</v>
          </cell>
          <cell r="M101">
            <v>210</v>
          </cell>
          <cell r="N101">
            <v>195</v>
          </cell>
          <cell r="O101">
            <v>425</v>
          </cell>
          <cell r="P101">
            <v>210</v>
          </cell>
          <cell r="Q101">
            <v>210</v>
          </cell>
          <cell r="R101">
            <v>467.50000000000006</v>
          </cell>
          <cell r="S101">
            <v>637.5</v>
          </cell>
          <cell r="T101">
            <v>150</v>
          </cell>
          <cell r="U101">
            <v>120</v>
          </cell>
          <cell r="V101">
            <v>120</v>
          </cell>
          <cell r="W101">
            <v>105</v>
          </cell>
          <cell r="X101">
            <v>105</v>
          </cell>
          <cell r="Y101">
            <v>191.25</v>
          </cell>
          <cell r="Z101">
            <v>318.75</v>
          </cell>
          <cell r="AA101">
            <v>191.25</v>
          </cell>
          <cell r="AB101">
            <v>191.25</v>
          </cell>
          <cell r="AC101">
            <v>467.50000000000006</v>
          </cell>
          <cell r="AD101">
            <v>120</v>
          </cell>
          <cell r="AE101">
            <v>565.25</v>
          </cell>
          <cell r="AF101">
            <v>488.74999999999994</v>
          </cell>
          <cell r="AG101">
            <v>375</v>
          </cell>
          <cell r="AH101">
            <v>195</v>
          </cell>
          <cell r="AI101">
            <v>356.25</v>
          </cell>
          <cell r="AJ101">
            <v>171</v>
          </cell>
          <cell r="AK101">
            <v>300</v>
          </cell>
          <cell r="AL101">
            <v>212.5</v>
          </cell>
          <cell r="AM101">
            <v>212.5</v>
          </cell>
          <cell r="AX101">
            <v>425</v>
          </cell>
          <cell r="AY101">
            <v>340</v>
          </cell>
          <cell r="AZ101">
            <v>212.5</v>
          </cell>
          <cell r="BA101">
            <v>191.25</v>
          </cell>
          <cell r="BB101">
            <v>170</v>
          </cell>
          <cell r="BC101">
            <v>85</v>
          </cell>
          <cell r="BD101">
            <v>255</v>
          </cell>
          <cell r="BE101">
            <v>148.75</v>
          </cell>
          <cell r="BF101">
            <v>297.5</v>
          </cell>
          <cell r="BG101">
            <v>148.75</v>
          </cell>
          <cell r="BH101">
            <v>170</v>
          </cell>
          <cell r="BI101">
            <v>170</v>
          </cell>
          <cell r="BJ101">
            <v>170</v>
          </cell>
          <cell r="BK101">
            <v>510</v>
          </cell>
          <cell r="BL101">
            <v>450</v>
          </cell>
          <cell r="BM101">
            <v>425</v>
          </cell>
          <cell r="BN101">
            <v>565.25</v>
          </cell>
          <cell r="BO101">
            <v>85</v>
          </cell>
          <cell r="BP101">
            <v>425</v>
          </cell>
          <cell r="BQ101">
            <v>425</v>
          </cell>
          <cell r="BR101">
            <v>212.5</v>
          </cell>
          <cell r="BS101">
            <v>212.5</v>
          </cell>
          <cell r="CB101">
            <v>285</v>
          </cell>
          <cell r="CC101">
            <v>228</v>
          </cell>
          <cell r="CD101">
            <v>114</v>
          </cell>
          <cell r="CE101">
            <v>99.75</v>
          </cell>
          <cell r="CF101">
            <v>57</v>
          </cell>
          <cell r="CG101">
            <v>49.875</v>
          </cell>
          <cell r="CH101">
            <v>285</v>
          </cell>
          <cell r="CJ101">
            <v>71.25</v>
          </cell>
          <cell r="CK101">
            <v>35.625</v>
          </cell>
          <cell r="CL101">
            <v>35.625</v>
          </cell>
          <cell r="CM101">
            <v>28.5</v>
          </cell>
          <cell r="CN101">
            <v>57</v>
          </cell>
          <cell r="CO101">
            <v>199.5</v>
          </cell>
          <cell r="CP101">
            <v>342</v>
          </cell>
          <cell r="CQ101">
            <v>213.75</v>
          </cell>
          <cell r="CR101">
            <v>99.75</v>
          </cell>
          <cell r="CS101">
            <v>185.25</v>
          </cell>
          <cell r="CT101">
            <v>171</v>
          </cell>
          <cell r="CU101">
            <v>156.75</v>
          </cell>
          <cell r="CV101">
            <v>156.75</v>
          </cell>
          <cell r="CW101">
            <v>156.75</v>
          </cell>
          <cell r="CX101">
            <v>71.25</v>
          </cell>
          <cell r="CY101">
            <v>71.25</v>
          </cell>
          <cell r="CZ101">
            <v>99.75</v>
          </cell>
          <cell r="DA101">
            <v>71.25</v>
          </cell>
          <cell r="DB101">
            <v>71.25</v>
          </cell>
          <cell r="DC101">
            <v>42.75</v>
          </cell>
          <cell r="DD101">
            <v>42.75</v>
          </cell>
          <cell r="DE101">
            <v>213.75</v>
          </cell>
          <cell r="DF101">
            <v>228</v>
          </cell>
          <cell r="DG101">
            <v>99.75</v>
          </cell>
          <cell r="DH101">
            <v>99.75</v>
          </cell>
          <cell r="DI101">
            <v>228</v>
          </cell>
          <cell r="DJ101">
            <v>142.5</v>
          </cell>
          <cell r="DK101">
            <v>142.5</v>
          </cell>
          <cell r="DL101">
            <v>57</v>
          </cell>
          <cell r="DM101">
            <v>42.75</v>
          </cell>
          <cell r="DN101">
            <v>42.75</v>
          </cell>
          <cell r="DO101">
            <v>57</v>
          </cell>
          <cell r="DP101">
            <v>57</v>
          </cell>
          <cell r="DQ101">
            <v>57</v>
          </cell>
          <cell r="DR101">
            <v>57</v>
          </cell>
          <cell r="DS101">
            <v>42.75</v>
          </cell>
          <cell r="DT101">
            <v>42.75</v>
          </cell>
          <cell r="DU101">
            <v>171</v>
          </cell>
          <cell r="DV101">
            <v>114</v>
          </cell>
          <cell r="DW101">
            <v>42.75</v>
          </cell>
          <cell r="DX101">
            <v>114</v>
          </cell>
          <cell r="DY101">
            <v>99.75</v>
          </cell>
          <cell r="DZ101">
            <v>57</v>
          </cell>
          <cell r="EA101">
            <v>99.75</v>
          </cell>
          <cell r="EB101">
            <v>57</v>
          </cell>
          <cell r="EC101">
            <v>57</v>
          </cell>
          <cell r="ED101">
            <v>57</v>
          </cell>
          <cell r="EE101">
            <v>171</v>
          </cell>
          <cell r="EF101">
            <v>71.25</v>
          </cell>
          <cell r="EG101">
            <v>142.5</v>
          </cell>
          <cell r="EH101">
            <v>85.5</v>
          </cell>
          <cell r="EK101" t="str">
            <v>Reid</v>
          </cell>
        </row>
        <row r="102">
          <cell r="A102">
            <v>99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K102">
            <v>0</v>
          </cell>
        </row>
        <row r="103">
          <cell r="A103">
            <v>100</v>
          </cell>
          <cell r="B103" t="str">
            <v>Ryan Walters</v>
          </cell>
          <cell r="D103">
            <v>1</v>
          </cell>
          <cell r="E103">
            <v>1</v>
          </cell>
          <cell r="F103">
            <v>1</v>
          </cell>
          <cell r="G103">
            <v>300</v>
          </cell>
          <cell r="H103">
            <v>365</v>
          </cell>
          <cell r="I103">
            <v>290</v>
          </cell>
          <cell r="J103">
            <v>300</v>
          </cell>
          <cell r="K103">
            <v>270</v>
          </cell>
          <cell r="L103">
            <v>210</v>
          </cell>
          <cell r="M103">
            <v>210</v>
          </cell>
          <cell r="N103">
            <v>195</v>
          </cell>
          <cell r="O103">
            <v>365</v>
          </cell>
          <cell r="P103">
            <v>210</v>
          </cell>
          <cell r="Q103">
            <v>210</v>
          </cell>
          <cell r="R103">
            <v>401.50000000000006</v>
          </cell>
          <cell r="S103">
            <v>547.5</v>
          </cell>
          <cell r="T103">
            <v>150</v>
          </cell>
          <cell r="U103">
            <v>120</v>
          </cell>
          <cell r="V103">
            <v>120</v>
          </cell>
          <cell r="W103">
            <v>105</v>
          </cell>
          <cell r="X103">
            <v>105</v>
          </cell>
          <cell r="Y103">
            <v>164.25</v>
          </cell>
          <cell r="Z103">
            <v>273.75</v>
          </cell>
          <cell r="AA103">
            <v>164.25</v>
          </cell>
          <cell r="AB103">
            <v>164.25</v>
          </cell>
          <cell r="AC103">
            <v>401.50000000000006</v>
          </cell>
          <cell r="AD103">
            <v>120</v>
          </cell>
          <cell r="AE103">
            <v>485.45000000000005</v>
          </cell>
          <cell r="AF103">
            <v>419.74999999999994</v>
          </cell>
          <cell r="AG103">
            <v>375</v>
          </cell>
          <cell r="AH103">
            <v>195</v>
          </cell>
          <cell r="AI103">
            <v>362.5</v>
          </cell>
          <cell r="AJ103">
            <v>174</v>
          </cell>
          <cell r="AK103">
            <v>300</v>
          </cell>
          <cell r="AL103">
            <v>182.5</v>
          </cell>
          <cell r="AM103">
            <v>182.5</v>
          </cell>
          <cell r="AX103">
            <v>365</v>
          </cell>
          <cell r="AY103">
            <v>292</v>
          </cell>
          <cell r="AZ103">
            <v>182.5</v>
          </cell>
          <cell r="BA103">
            <v>164.25</v>
          </cell>
          <cell r="BB103">
            <v>146</v>
          </cell>
          <cell r="BC103">
            <v>73</v>
          </cell>
          <cell r="BD103">
            <v>219</v>
          </cell>
          <cell r="BE103">
            <v>127.74999999999999</v>
          </cell>
          <cell r="BF103">
            <v>255.49999999999997</v>
          </cell>
          <cell r="BG103">
            <v>127.74999999999999</v>
          </cell>
          <cell r="BH103">
            <v>146</v>
          </cell>
          <cell r="BI103">
            <v>146</v>
          </cell>
          <cell r="BJ103">
            <v>146</v>
          </cell>
          <cell r="BK103">
            <v>438</v>
          </cell>
          <cell r="BL103">
            <v>450</v>
          </cell>
          <cell r="BM103">
            <v>365</v>
          </cell>
          <cell r="BN103">
            <v>485.45000000000005</v>
          </cell>
          <cell r="BO103">
            <v>73</v>
          </cell>
          <cell r="BP103">
            <v>365</v>
          </cell>
          <cell r="BQ103">
            <v>365</v>
          </cell>
          <cell r="BR103">
            <v>182.5</v>
          </cell>
          <cell r="BS103">
            <v>182.5</v>
          </cell>
          <cell r="CB103">
            <v>290</v>
          </cell>
          <cell r="CC103">
            <v>232</v>
          </cell>
          <cell r="CD103">
            <v>116</v>
          </cell>
          <cell r="CE103">
            <v>101.5</v>
          </cell>
          <cell r="CF103">
            <v>58</v>
          </cell>
          <cell r="CG103">
            <v>50.75</v>
          </cell>
          <cell r="CH103">
            <v>290</v>
          </cell>
          <cell r="CJ103">
            <v>72.5</v>
          </cell>
          <cell r="CK103">
            <v>36.25</v>
          </cell>
          <cell r="CL103">
            <v>36.25</v>
          </cell>
          <cell r="CM103">
            <v>29</v>
          </cell>
          <cell r="CN103">
            <v>58</v>
          </cell>
          <cell r="CO103">
            <v>203</v>
          </cell>
          <cell r="CP103">
            <v>348</v>
          </cell>
          <cell r="CQ103">
            <v>217.5</v>
          </cell>
          <cell r="CR103">
            <v>101.5</v>
          </cell>
          <cell r="CS103">
            <v>188.5</v>
          </cell>
          <cell r="CT103">
            <v>174</v>
          </cell>
          <cell r="CU103">
            <v>159.5</v>
          </cell>
          <cell r="CV103">
            <v>159.5</v>
          </cell>
          <cell r="CW103">
            <v>159.5</v>
          </cell>
          <cell r="CX103">
            <v>72.5</v>
          </cell>
          <cell r="CY103">
            <v>72.5</v>
          </cell>
          <cell r="CZ103">
            <v>101.5</v>
          </cell>
          <cell r="DA103">
            <v>72.5</v>
          </cell>
          <cell r="DB103">
            <v>72.5</v>
          </cell>
          <cell r="DC103">
            <v>43.5</v>
          </cell>
          <cell r="DD103">
            <v>43.5</v>
          </cell>
          <cell r="DE103">
            <v>217.5</v>
          </cell>
          <cell r="DF103">
            <v>232</v>
          </cell>
          <cell r="DG103">
            <v>101.5</v>
          </cell>
          <cell r="DH103">
            <v>101.5</v>
          </cell>
          <cell r="DI103">
            <v>232</v>
          </cell>
          <cell r="DJ103">
            <v>145</v>
          </cell>
          <cell r="DK103">
            <v>145</v>
          </cell>
          <cell r="DL103">
            <v>58</v>
          </cell>
          <cell r="DM103">
            <v>43.5</v>
          </cell>
          <cell r="DN103">
            <v>43.5</v>
          </cell>
          <cell r="DO103">
            <v>58</v>
          </cell>
          <cell r="DP103">
            <v>58</v>
          </cell>
          <cell r="DQ103">
            <v>58</v>
          </cell>
          <cell r="DR103">
            <v>58</v>
          </cell>
          <cell r="DS103">
            <v>43.5</v>
          </cell>
          <cell r="DT103">
            <v>43.5</v>
          </cell>
          <cell r="DU103">
            <v>174</v>
          </cell>
          <cell r="DV103">
            <v>116</v>
          </cell>
          <cell r="DW103">
            <v>43.5</v>
          </cell>
          <cell r="DX103">
            <v>116</v>
          </cell>
          <cell r="DY103">
            <v>101.5</v>
          </cell>
          <cell r="DZ103">
            <v>58</v>
          </cell>
          <cell r="EA103">
            <v>101.5</v>
          </cell>
          <cell r="EB103">
            <v>58</v>
          </cell>
          <cell r="EC103">
            <v>58</v>
          </cell>
          <cell r="ED103">
            <v>58</v>
          </cell>
          <cell r="EE103">
            <v>174</v>
          </cell>
          <cell r="EF103">
            <v>72.5</v>
          </cell>
          <cell r="EG103">
            <v>145</v>
          </cell>
          <cell r="EH103">
            <v>87</v>
          </cell>
          <cell r="EK103" t="str">
            <v>Ryan Walters</v>
          </cell>
        </row>
        <row r="104">
          <cell r="A104">
            <v>101</v>
          </cell>
          <cell r="B104" t="str">
            <v>Ambroz, Seth</v>
          </cell>
          <cell r="D104">
            <v>1</v>
          </cell>
          <cell r="E104">
            <v>1</v>
          </cell>
          <cell r="F104">
            <v>1</v>
          </cell>
          <cell r="G104">
            <v>230</v>
          </cell>
          <cell r="H104">
            <v>330</v>
          </cell>
          <cell r="I104">
            <v>240</v>
          </cell>
          <cell r="J104">
            <v>230</v>
          </cell>
          <cell r="K104">
            <v>207</v>
          </cell>
          <cell r="L104">
            <v>161</v>
          </cell>
          <cell r="M104">
            <v>161</v>
          </cell>
          <cell r="N104">
            <v>149.5</v>
          </cell>
          <cell r="O104">
            <v>330</v>
          </cell>
          <cell r="P104">
            <v>161</v>
          </cell>
          <cell r="Q104">
            <v>161</v>
          </cell>
          <cell r="R104">
            <v>363.00000000000006</v>
          </cell>
          <cell r="S104">
            <v>495</v>
          </cell>
          <cell r="T104">
            <v>115</v>
          </cell>
          <cell r="U104">
            <v>92</v>
          </cell>
          <cell r="V104">
            <v>92</v>
          </cell>
          <cell r="W104">
            <v>80.5</v>
          </cell>
          <cell r="X104">
            <v>80.5</v>
          </cell>
          <cell r="Y104">
            <v>148.5</v>
          </cell>
          <cell r="Z104">
            <v>247.5</v>
          </cell>
          <cell r="AA104">
            <v>148.5</v>
          </cell>
          <cell r="AB104">
            <v>148.5</v>
          </cell>
          <cell r="AC104">
            <v>363.00000000000006</v>
          </cell>
          <cell r="AD104">
            <v>92</v>
          </cell>
          <cell r="AE104">
            <v>438.90000000000003</v>
          </cell>
          <cell r="AF104">
            <v>379.49999999999994</v>
          </cell>
          <cell r="AG104">
            <v>287.5</v>
          </cell>
          <cell r="AH104">
            <v>149.5</v>
          </cell>
          <cell r="AI104">
            <v>300</v>
          </cell>
          <cell r="AJ104">
            <v>144</v>
          </cell>
          <cell r="AK104">
            <v>230</v>
          </cell>
          <cell r="AL104">
            <v>165</v>
          </cell>
          <cell r="AM104">
            <v>165</v>
          </cell>
          <cell r="AX104">
            <v>330</v>
          </cell>
          <cell r="AY104">
            <v>264</v>
          </cell>
          <cell r="AZ104">
            <v>165</v>
          </cell>
          <cell r="BA104">
            <v>148.5</v>
          </cell>
          <cell r="BB104">
            <v>132</v>
          </cell>
          <cell r="BC104">
            <v>66</v>
          </cell>
          <cell r="BD104">
            <v>198</v>
          </cell>
          <cell r="BE104">
            <v>115.49999999999999</v>
          </cell>
          <cell r="BF104">
            <v>230.99999999999997</v>
          </cell>
          <cell r="BG104">
            <v>115.49999999999999</v>
          </cell>
          <cell r="BH104">
            <v>132</v>
          </cell>
          <cell r="BI104">
            <v>132</v>
          </cell>
          <cell r="BJ104">
            <v>132</v>
          </cell>
          <cell r="BK104">
            <v>396</v>
          </cell>
          <cell r="BL104">
            <v>345</v>
          </cell>
          <cell r="BM104">
            <v>330</v>
          </cell>
          <cell r="BN104">
            <v>438.90000000000003</v>
          </cell>
          <cell r="BO104">
            <v>66</v>
          </cell>
          <cell r="BP104">
            <v>330</v>
          </cell>
          <cell r="BQ104">
            <v>330</v>
          </cell>
          <cell r="BR104">
            <v>165</v>
          </cell>
          <cell r="BS104">
            <v>165</v>
          </cell>
          <cell r="CB104">
            <v>240</v>
          </cell>
          <cell r="CC104">
            <v>192</v>
          </cell>
          <cell r="CD104">
            <v>96</v>
          </cell>
          <cell r="CE104">
            <v>84</v>
          </cell>
          <cell r="CF104">
            <v>48</v>
          </cell>
          <cell r="CG104">
            <v>42</v>
          </cell>
          <cell r="CH104">
            <v>240</v>
          </cell>
          <cell r="CJ104">
            <v>60</v>
          </cell>
          <cell r="CK104">
            <v>30</v>
          </cell>
          <cell r="CL104">
            <v>30</v>
          </cell>
          <cell r="CM104">
            <v>24</v>
          </cell>
          <cell r="CN104">
            <v>48</v>
          </cell>
          <cell r="CO104">
            <v>168</v>
          </cell>
          <cell r="CP104">
            <v>288</v>
          </cell>
          <cell r="CQ104">
            <v>180</v>
          </cell>
          <cell r="CR104">
            <v>84</v>
          </cell>
          <cell r="CS104">
            <v>156</v>
          </cell>
          <cell r="CT104">
            <v>144</v>
          </cell>
          <cell r="CU104">
            <v>132</v>
          </cell>
          <cell r="CV104">
            <v>132</v>
          </cell>
          <cell r="CW104">
            <v>132</v>
          </cell>
          <cell r="CX104">
            <v>60</v>
          </cell>
          <cell r="CY104">
            <v>60</v>
          </cell>
          <cell r="CZ104">
            <v>84</v>
          </cell>
          <cell r="DA104">
            <v>60</v>
          </cell>
          <cell r="DB104">
            <v>60</v>
          </cell>
          <cell r="DC104">
            <v>36</v>
          </cell>
          <cell r="DD104">
            <v>36</v>
          </cell>
          <cell r="DE104">
            <v>180</v>
          </cell>
          <cell r="DF104">
            <v>192</v>
          </cell>
          <cell r="DG104">
            <v>84</v>
          </cell>
          <cell r="DH104">
            <v>84</v>
          </cell>
          <cell r="DI104">
            <v>192</v>
          </cell>
          <cell r="DJ104">
            <v>120</v>
          </cell>
          <cell r="DK104">
            <v>120</v>
          </cell>
          <cell r="DL104">
            <v>48</v>
          </cell>
          <cell r="DM104">
            <v>36</v>
          </cell>
          <cell r="DN104">
            <v>36</v>
          </cell>
          <cell r="DO104">
            <v>48</v>
          </cell>
          <cell r="DP104">
            <v>48</v>
          </cell>
          <cell r="DQ104">
            <v>48</v>
          </cell>
          <cell r="DR104">
            <v>48</v>
          </cell>
          <cell r="DS104">
            <v>36</v>
          </cell>
          <cell r="DT104">
            <v>36</v>
          </cell>
          <cell r="DU104">
            <v>144</v>
          </cell>
          <cell r="DV104">
            <v>96</v>
          </cell>
          <cell r="DW104">
            <v>36</v>
          </cell>
          <cell r="DX104">
            <v>96</v>
          </cell>
          <cell r="DY104">
            <v>84</v>
          </cell>
          <cell r="DZ104">
            <v>48</v>
          </cell>
          <cell r="EA104">
            <v>84</v>
          </cell>
          <cell r="EB104">
            <v>48</v>
          </cell>
          <cell r="EC104">
            <v>48</v>
          </cell>
          <cell r="ED104">
            <v>48</v>
          </cell>
          <cell r="EE104">
            <v>144</v>
          </cell>
          <cell r="EF104">
            <v>60</v>
          </cell>
          <cell r="EG104">
            <v>120</v>
          </cell>
          <cell r="EH104">
            <v>72</v>
          </cell>
          <cell r="EK104" t="str">
            <v>Ambroz, Seth</v>
          </cell>
        </row>
        <row r="105">
          <cell r="A105">
            <v>102</v>
          </cell>
          <cell r="B105" t="str">
            <v>Bosco</v>
          </cell>
          <cell r="D105">
            <v>1</v>
          </cell>
          <cell r="E105">
            <v>1</v>
          </cell>
          <cell r="F105">
            <v>1</v>
          </cell>
          <cell r="G105">
            <v>205</v>
          </cell>
          <cell r="H105">
            <v>240</v>
          </cell>
          <cell r="I105">
            <v>205</v>
          </cell>
          <cell r="J105">
            <v>205</v>
          </cell>
          <cell r="K105">
            <v>184.5</v>
          </cell>
          <cell r="L105">
            <v>143.5</v>
          </cell>
          <cell r="M105">
            <v>143.5</v>
          </cell>
          <cell r="N105">
            <v>133.25</v>
          </cell>
          <cell r="O105">
            <v>240</v>
          </cell>
          <cell r="P105">
            <v>143.5</v>
          </cell>
          <cell r="Q105">
            <v>143.5</v>
          </cell>
          <cell r="R105">
            <v>264</v>
          </cell>
          <cell r="S105">
            <v>360</v>
          </cell>
          <cell r="T105">
            <v>102.5</v>
          </cell>
          <cell r="U105">
            <v>82</v>
          </cell>
          <cell r="V105">
            <v>82</v>
          </cell>
          <cell r="W105">
            <v>71.75</v>
          </cell>
          <cell r="X105">
            <v>71.75</v>
          </cell>
          <cell r="Y105">
            <v>108</v>
          </cell>
          <cell r="Z105">
            <v>180</v>
          </cell>
          <cell r="AA105">
            <v>108</v>
          </cell>
          <cell r="AB105">
            <v>108</v>
          </cell>
          <cell r="AC105">
            <v>264</v>
          </cell>
          <cell r="AD105">
            <v>82</v>
          </cell>
          <cell r="AE105">
            <v>319.20000000000005</v>
          </cell>
          <cell r="AF105">
            <v>276</v>
          </cell>
          <cell r="AG105">
            <v>256.25</v>
          </cell>
          <cell r="AH105">
            <v>133.25</v>
          </cell>
          <cell r="AI105">
            <v>256.25</v>
          </cell>
          <cell r="AJ105">
            <v>123</v>
          </cell>
          <cell r="AK105">
            <v>205</v>
          </cell>
          <cell r="AL105">
            <v>120</v>
          </cell>
          <cell r="AM105">
            <v>120</v>
          </cell>
          <cell r="AX105">
            <v>240</v>
          </cell>
          <cell r="AY105">
            <v>192</v>
          </cell>
          <cell r="AZ105">
            <v>120</v>
          </cell>
          <cell r="BA105">
            <v>108</v>
          </cell>
          <cell r="BB105">
            <v>96</v>
          </cell>
          <cell r="BC105">
            <v>48</v>
          </cell>
          <cell r="BD105">
            <v>144</v>
          </cell>
          <cell r="BE105">
            <v>84</v>
          </cell>
          <cell r="BF105">
            <v>168</v>
          </cell>
          <cell r="BG105">
            <v>84</v>
          </cell>
          <cell r="BH105">
            <v>96</v>
          </cell>
          <cell r="BI105">
            <v>96</v>
          </cell>
          <cell r="BJ105">
            <v>96</v>
          </cell>
          <cell r="BK105">
            <v>288</v>
          </cell>
          <cell r="BL105">
            <v>307.5</v>
          </cell>
          <cell r="BM105">
            <v>240</v>
          </cell>
          <cell r="BN105">
            <v>319.20000000000005</v>
          </cell>
          <cell r="BO105">
            <v>48</v>
          </cell>
          <cell r="BP105">
            <v>240</v>
          </cell>
          <cell r="BQ105">
            <v>240</v>
          </cell>
          <cell r="BR105">
            <v>120</v>
          </cell>
          <cell r="BS105">
            <v>120</v>
          </cell>
          <cell r="CB105">
            <v>205</v>
          </cell>
          <cell r="CC105">
            <v>164</v>
          </cell>
          <cell r="CD105">
            <v>82</v>
          </cell>
          <cell r="CE105">
            <v>71.75</v>
          </cell>
          <cell r="CF105">
            <v>41</v>
          </cell>
          <cell r="CG105">
            <v>35.875</v>
          </cell>
          <cell r="CH105">
            <v>205</v>
          </cell>
          <cell r="CJ105">
            <v>51.25</v>
          </cell>
          <cell r="CK105">
            <v>25.625</v>
          </cell>
          <cell r="CL105">
            <v>25.625</v>
          </cell>
          <cell r="CM105">
            <v>20.5</v>
          </cell>
          <cell r="CN105">
            <v>41</v>
          </cell>
          <cell r="CO105">
            <v>143.5</v>
          </cell>
          <cell r="CP105">
            <v>246</v>
          </cell>
          <cell r="CQ105">
            <v>153.75</v>
          </cell>
          <cell r="CR105">
            <v>71.75</v>
          </cell>
          <cell r="CS105">
            <v>133.25</v>
          </cell>
          <cell r="CT105">
            <v>123</v>
          </cell>
          <cell r="CU105">
            <v>112.75000000000001</v>
          </cell>
          <cell r="CV105">
            <v>112.75000000000001</v>
          </cell>
          <cell r="CW105">
            <v>112.75000000000001</v>
          </cell>
          <cell r="CX105">
            <v>51.25</v>
          </cell>
          <cell r="CY105">
            <v>51.25</v>
          </cell>
          <cell r="CZ105">
            <v>71.75</v>
          </cell>
          <cell r="DA105">
            <v>51.25</v>
          </cell>
          <cell r="DB105">
            <v>51.25</v>
          </cell>
          <cell r="DC105">
            <v>30.75</v>
          </cell>
          <cell r="DD105">
            <v>30.75</v>
          </cell>
          <cell r="DE105">
            <v>153.75</v>
          </cell>
          <cell r="DF105">
            <v>164</v>
          </cell>
          <cell r="DG105">
            <v>71.75</v>
          </cell>
          <cell r="DH105">
            <v>71.75</v>
          </cell>
          <cell r="DI105">
            <v>164</v>
          </cell>
          <cell r="DJ105">
            <v>102.5</v>
          </cell>
          <cell r="DK105">
            <v>102.5</v>
          </cell>
          <cell r="DL105">
            <v>41</v>
          </cell>
          <cell r="DM105">
            <v>30.75</v>
          </cell>
          <cell r="DN105">
            <v>30.75</v>
          </cell>
          <cell r="DO105">
            <v>41</v>
          </cell>
          <cell r="DP105">
            <v>41</v>
          </cell>
          <cell r="DQ105">
            <v>41</v>
          </cell>
          <cell r="DR105">
            <v>41</v>
          </cell>
          <cell r="DS105">
            <v>30.75</v>
          </cell>
          <cell r="DT105">
            <v>30.75</v>
          </cell>
          <cell r="DU105">
            <v>123</v>
          </cell>
          <cell r="DV105">
            <v>82</v>
          </cell>
          <cell r="DW105">
            <v>30.75</v>
          </cell>
          <cell r="DX105">
            <v>82</v>
          </cell>
          <cell r="DY105">
            <v>71.75</v>
          </cell>
          <cell r="DZ105">
            <v>41</v>
          </cell>
          <cell r="EA105">
            <v>71.75</v>
          </cell>
          <cell r="EB105">
            <v>41</v>
          </cell>
          <cell r="EC105">
            <v>41</v>
          </cell>
          <cell r="ED105">
            <v>41</v>
          </cell>
          <cell r="EE105">
            <v>123</v>
          </cell>
          <cell r="EF105">
            <v>51.25</v>
          </cell>
          <cell r="EG105">
            <v>102.5</v>
          </cell>
          <cell r="EH105">
            <v>61.5</v>
          </cell>
          <cell r="EK105" t="str">
            <v>Bosco</v>
          </cell>
        </row>
        <row r="106">
          <cell r="A106">
            <v>103</v>
          </cell>
          <cell r="B106" t="str">
            <v>Gardiner, Jake</v>
          </cell>
          <cell r="D106">
            <v>1</v>
          </cell>
          <cell r="E106">
            <v>1</v>
          </cell>
          <cell r="F106">
            <v>1</v>
          </cell>
          <cell r="G106">
            <v>225</v>
          </cell>
          <cell r="H106">
            <v>295</v>
          </cell>
          <cell r="I106">
            <v>245</v>
          </cell>
          <cell r="J106">
            <v>225</v>
          </cell>
          <cell r="K106">
            <v>202.5</v>
          </cell>
          <cell r="L106">
            <v>157.5</v>
          </cell>
          <cell r="M106">
            <v>157.5</v>
          </cell>
          <cell r="N106">
            <v>146.25</v>
          </cell>
          <cell r="O106">
            <v>295</v>
          </cell>
          <cell r="P106">
            <v>157.5</v>
          </cell>
          <cell r="Q106">
            <v>157.5</v>
          </cell>
          <cell r="R106">
            <v>324.5</v>
          </cell>
          <cell r="S106">
            <v>442.5</v>
          </cell>
          <cell r="T106">
            <v>112.5</v>
          </cell>
          <cell r="U106">
            <v>90</v>
          </cell>
          <cell r="V106">
            <v>90</v>
          </cell>
          <cell r="W106">
            <v>78.75</v>
          </cell>
          <cell r="X106">
            <v>78.75</v>
          </cell>
          <cell r="Y106">
            <v>132.75</v>
          </cell>
          <cell r="Z106">
            <v>221.25</v>
          </cell>
          <cell r="AA106">
            <v>132.75</v>
          </cell>
          <cell r="AB106">
            <v>132.75</v>
          </cell>
          <cell r="AC106">
            <v>324.5</v>
          </cell>
          <cell r="AD106">
            <v>90</v>
          </cell>
          <cell r="AE106">
            <v>392.35</v>
          </cell>
          <cell r="AF106">
            <v>339.25</v>
          </cell>
          <cell r="AG106">
            <v>281.25</v>
          </cell>
          <cell r="AH106">
            <v>146.25</v>
          </cell>
          <cell r="AI106">
            <v>306.25</v>
          </cell>
          <cell r="AJ106">
            <v>147</v>
          </cell>
          <cell r="AK106">
            <v>225</v>
          </cell>
          <cell r="AL106">
            <v>147.5</v>
          </cell>
          <cell r="AM106">
            <v>147.5</v>
          </cell>
          <cell r="AX106">
            <v>295</v>
          </cell>
          <cell r="AY106">
            <v>236</v>
          </cell>
          <cell r="AZ106">
            <v>147.5</v>
          </cell>
          <cell r="BA106">
            <v>132.75</v>
          </cell>
          <cell r="BB106">
            <v>118</v>
          </cell>
          <cell r="BC106">
            <v>59</v>
          </cell>
          <cell r="BD106">
            <v>177</v>
          </cell>
          <cell r="BE106">
            <v>103.25</v>
          </cell>
          <cell r="BF106">
            <v>206.5</v>
          </cell>
          <cell r="BG106">
            <v>103.25</v>
          </cell>
          <cell r="BH106">
            <v>118</v>
          </cell>
          <cell r="BI106">
            <v>118</v>
          </cell>
          <cell r="BJ106">
            <v>118</v>
          </cell>
          <cell r="BK106">
            <v>354</v>
          </cell>
          <cell r="BL106">
            <v>337.5</v>
          </cell>
          <cell r="BM106">
            <v>295</v>
          </cell>
          <cell r="BN106">
            <v>392.35</v>
          </cell>
          <cell r="BO106">
            <v>59</v>
          </cell>
          <cell r="BP106">
            <v>295</v>
          </cell>
          <cell r="BQ106">
            <v>295</v>
          </cell>
          <cell r="BR106">
            <v>147.5</v>
          </cell>
          <cell r="BS106">
            <v>147.5</v>
          </cell>
          <cell r="CB106">
            <v>245</v>
          </cell>
          <cell r="CC106">
            <v>196</v>
          </cell>
          <cell r="CD106">
            <v>98</v>
          </cell>
          <cell r="CE106">
            <v>85.75</v>
          </cell>
          <cell r="CF106">
            <v>49</v>
          </cell>
          <cell r="CG106">
            <v>42.875</v>
          </cell>
          <cell r="CH106">
            <v>245</v>
          </cell>
          <cell r="CJ106">
            <v>61.25</v>
          </cell>
          <cell r="CK106">
            <v>30.625</v>
          </cell>
          <cell r="CL106">
            <v>30.625</v>
          </cell>
          <cell r="CM106">
            <v>24.5</v>
          </cell>
          <cell r="CN106">
            <v>49</v>
          </cell>
          <cell r="CO106">
            <v>171.5</v>
          </cell>
          <cell r="CP106">
            <v>294</v>
          </cell>
          <cell r="CQ106">
            <v>183.75</v>
          </cell>
          <cell r="CR106">
            <v>85.75</v>
          </cell>
          <cell r="CS106">
            <v>159.25</v>
          </cell>
          <cell r="CT106">
            <v>147</v>
          </cell>
          <cell r="CU106">
            <v>134.75</v>
          </cell>
          <cell r="CV106">
            <v>134.75</v>
          </cell>
          <cell r="CW106">
            <v>134.75</v>
          </cell>
          <cell r="CX106">
            <v>61.25</v>
          </cell>
          <cell r="CY106">
            <v>61.25</v>
          </cell>
          <cell r="CZ106">
            <v>85.75</v>
          </cell>
          <cell r="DA106">
            <v>61.25</v>
          </cell>
          <cell r="DB106">
            <v>61.25</v>
          </cell>
          <cell r="DC106">
            <v>36.75</v>
          </cell>
          <cell r="DD106">
            <v>36.75</v>
          </cell>
          <cell r="DE106">
            <v>183.75</v>
          </cell>
          <cell r="DF106">
            <v>196</v>
          </cell>
          <cell r="DG106">
            <v>85.75</v>
          </cell>
          <cell r="DH106">
            <v>85.75</v>
          </cell>
          <cell r="DI106">
            <v>196</v>
          </cell>
          <cell r="DJ106">
            <v>122.5</v>
          </cell>
          <cell r="DK106">
            <v>122.5</v>
          </cell>
          <cell r="DL106">
            <v>49</v>
          </cell>
          <cell r="DM106">
            <v>36.75</v>
          </cell>
          <cell r="DN106">
            <v>36.75</v>
          </cell>
          <cell r="DO106">
            <v>49</v>
          </cell>
          <cell r="DP106">
            <v>49</v>
          </cell>
          <cell r="DQ106">
            <v>49</v>
          </cell>
          <cell r="DR106">
            <v>49</v>
          </cell>
          <cell r="DS106">
            <v>36.75</v>
          </cell>
          <cell r="DT106">
            <v>36.75</v>
          </cell>
          <cell r="DU106">
            <v>147</v>
          </cell>
          <cell r="DV106">
            <v>98</v>
          </cell>
          <cell r="DW106">
            <v>36.75</v>
          </cell>
          <cell r="DX106">
            <v>98</v>
          </cell>
          <cell r="DY106">
            <v>85.75</v>
          </cell>
          <cell r="DZ106">
            <v>49</v>
          </cell>
          <cell r="EA106">
            <v>85.75</v>
          </cell>
          <cell r="EB106">
            <v>49</v>
          </cell>
          <cell r="EC106">
            <v>49</v>
          </cell>
          <cell r="ED106">
            <v>49</v>
          </cell>
          <cell r="EE106">
            <v>147</v>
          </cell>
          <cell r="EF106">
            <v>61.25</v>
          </cell>
          <cell r="EG106">
            <v>122.5</v>
          </cell>
          <cell r="EH106">
            <v>73.5</v>
          </cell>
          <cell r="EK106" t="str">
            <v>Gardiner, Jake</v>
          </cell>
        </row>
        <row r="107">
          <cell r="A107">
            <v>104</v>
          </cell>
          <cell r="B107" t="str">
            <v>Rau, Chad</v>
          </cell>
          <cell r="D107">
            <v>1</v>
          </cell>
          <cell r="E107">
            <v>1</v>
          </cell>
          <cell r="F107">
            <v>1</v>
          </cell>
          <cell r="G107">
            <v>235</v>
          </cell>
          <cell r="H107">
            <v>330</v>
          </cell>
          <cell r="I107">
            <v>265</v>
          </cell>
          <cell r="J107">
            <v>235</v>
          </cell>
          <cell r="K107">
            <v>211.5</v>
          </cell>
          <cell r="L107">
            <v>164.5</v>
          </cell>
          <cell r="M107">
            <v>164.5</v>
          </cell>
          <cell r="N107">
            <v>152.75</v>
          </cell>
          <cell r="O107">
            <v>330</v>
          </cell>
          <cell r="P107">
            <v>164.5</v>
          </cell>
          <cell r="Q107">
            <v>164.5</v>
          </cell>
          <cell r="R107">
            <v>363.00000000000006</v>
          </cell>
          <cell r="S107">
            <v>495</v>
          </cell>
          <cell r="T107">
            <v>117.5</v>
          </cell>
          <cell r="U107">
            <v>94</v>
          </cell>
          <cell r="V107">
            <v>94</v>
          </cell>
          <cell r="W107">
            <v>82.25</v>
          </cell>
          <cell r="X107">
            <v>82.25</v>
          </cell>
          <cell r="Y107">
            <v>148.5</v>
          </cell>
          <cell r="Z107">
            <v>247.5</v>
          </cell>
          <cell r="AA107">
            <v>148.5</v>
          </cell>
          <cell r="AB107">
            <v>148.5</v>
          </cell>
          <cell r="AC107">
            <v>363.00000000000006</v>
          </cell>
          <cell r="AD107">
            <v>94</v>
          </cell>
          <cell r="AE107">
            <v>438.90000000000003</v>
          </cell>
          <cell r="AF107">
            <v>379.49999999999994</v>
          </cell>
          <cell r="AG107">
            <v>293.75</v>
          </cell>
          <cell r="AH107">
            <v>152.75</v>
          </cell>
          <cell r="AI107">
            <v>331.25</v>
          </cell>
          <cell r="AJ107">
            <v>159</v>
          </cell>
          <cell r="AK107">
            <v>235</v>
          </cell>
          <cell r="AL107">
            <v>165</v>
          </cell>
          <cell r="AM107">
            <v>165</v>
          </cell>
          <cell r="AX107">
            <v>330</v>
          </cell>
          <cell r="AY107">
            <v>264</v>
          </cell>
          <cell r="AZ107">
            <v>165</v>
          </cell>
          <cell r="BA107">
            <v>148.5</v>
          </cell>
          <cell r="BB107">
            <v>132</v>
          </cell>
          <cell r="BC107">
            <v>66</v>
          </cell>
          <cell r="BD107">
            <v>198</v>
          </cell>
          <cell r="BE107">
            <v>115.49999999999999</v>
          </cell>
          <cell r="BF107">
            <v>230.99999999999997</v>
          </cell>
          <cell r="BG107">
            <v>115.49999999999999</v>
          </cell>
          <cell r="BH107">
            <v>132</v>
          </cell>
          <cell r="BI107">
            <v>132</v>
          </cell>
          <cell r="BJ107">
            <v>132</v>
          </cell>
          <cell r="BK107">
            <v>396</v>
          </cell>
          <cell r="BL107">
            <v>352.5</v>
          </cell>
          <cell r="BM107">
            <v>330</v>
          </cell>
          <cell r="BN107">
            <v>438.90000000000003</v>
          </cell>
          <cell r="BO107">
            <v>66</v>
          </cell>
          <cell r="BP107">
            <v>330</v>
          </cell>
          <cell r="BQ107">
            <v>330</v>
          </cell>
          <cell r="BR107">
            <v>165</v>
          </cell>
          <cell r="BS107">
            <v>165</v>
          </cell>
          <cell r="CB107">
            <v>265</v>
          </cell>
          <cell r="CC107">
            <v>212</v>
          </cell>
          <cell r="CD107">
            <v>106</v>
          </cell>
          <cell r="CE107">
            <v>92.75</v>
          </cell>
          <cell r="CF107">
            <v>53</v>
          </cell>
          <cell r="CG107">
            <v>46.375</v>
          </cell>
          <cell r="CH107">
            <v>265</v>
          </cell>
          <cell r="CJ107">
            <v>66.25</v>
          </cell>
          <cell r="CK107">
            <v>33.125</v>
          </cell>
          <cell r="CL107">
            <v>33.125</v>
          </cell>
          <cell r="CM107">
            <v>26.5</v>
          </cell>
          <cell r="CN107">
            <v>53</v>
          </cell>
          <cell r="CO107">
            <v>185.5</v>
          </cell>
          <cell r="CP107">
            <v>318</v>
          </cell>
          <cell r="CQ107">
            <v>198.75</v>
          </cell>
          <cell r="CR107">
            <v>92.75</v>
          </cell>
          <cell r="CS107">
            <v>172.25</v>
          </cell>
          <cell r="CT107">
            <v>159</v>
          </cell>
          <cell r="CU107">
            <v>145.75</v>
          </cell>
          <cell r="CV107">
            <v>145.75</v>
          </cell>
          <cell r="CW107">
            <v>145.75</v>
          </cell>
          <cell r="CX107">
            <v>66.25</v>
          </cell>
          <cell r="CY107">
            <v>66.25</v>
          </cell>
          <cell r="CZ107">
            <v>92.75</v>
          </cell>
          <cell r="DA107">
            <v>66.25</v>
          </cell>
          <cell r="DB107">
            <v>66.25</v>
          </cell>
          <cell r="DC107">
            <v>39.75</v>
          </cell>
          <cell r="DD107">
            <v>39.75</v>
          </cell>
          <cell r="DE107">
            <v>198.75</v>
          </cell>
          <cell r="DF107">
            <v>212</v>
          </cell>
          <cell r="DG107">
            <v>92.75</v>
          </cell>
          <cell r="DH107">
            <v>92.75</v>
          </cell>
          <cell r="DI107">
            <v>212</v>
          </cell>
          <cell r="DJ107">
            <v>132.5</v>
          </cell>
          <cell r="DK107">
            <v>132.5</v>
          </cell>
          <cell r="DL107">
            <v>53</v>
          </cell>
          <cell r="DM107">
            <v>39.75</v>
          </cell>
          <cell r="DN107">
            <v>39.75</v>
          </cell>
          <cell r="DO107">
            <v>53</v>
          </cell>
          <cell r="DP107">
            <v>53</v>
          </cell>
          <cell r="DQ107">
            <v>53</v>
          </cell>
          <cell r="DR107">
            <v>53</v>
          </cell>
          <cell r="DS107">
            <v>39.75</v>
          </cell>
          <cell r="DT107">
            <v>39.75</v>
          </cell>
          <cell r="DU107">
            <v>159</v>
          </cell>
          <cell r="DV107">
            <v>106</v>
          </cell>
          <cell r="DW107">
            <v>39.75</v>
          </cell>
          <cell r="DX107">
            <v>106</v>
          </cell>
          <cell r="DY107">
            <v>92.75</v>
          </cell>
          <cell r="DZ107">
            <v>53</v>
          </cell>
          <cell r="EA107">
            <v>92.75</v>
          </cell>
          <cell r="EB107">
            <v>53</v>
          </cell>
          <cell r="EC107">
            <v>53</v>
          </cell>
          <cell r="ED107">
            <v>53</v>
          </cell>
          <cell r="EE107">
            <v>159</v>
          </cell>
          <cell r="EF107">
            <v>66.25</v>
          </cell>
          <cell r="EG107">
            <v>132.5</v>
          </cell>
          <cell r="EH107">
            <v>79.5</v>
          </cell>
          <cell r="EK107" t="str">
            <v>Rau, Chad</v>
          </cell>
        </row>
        <row r="108">
          <cell r="A108">
            <v>105</v>
          </cell>
          <cell r="B108" t="str">
            <v>Sexton, Dan</v>
          </cell>
          <cell r="D108">
            <v>1</v>
          </cell>
          <cell r="E108">
            <v>1</v>
          </cell>
          <cell r="F108">
            <v>1</v>
          </cell>
          <cell r="G108">
            <v>195</v>
          </cell>
          <cell r="H108">
            <v>310</v>
          </cell>
          <cell r="I108">
            <v>260</v>
          </cell>
          <cell r="J108">
            <v>195</v>
          </cell>
          <cell r="K108">
            <v>175.5</v>
          </cell>
          <cell r="L108">
            <v>136.5</v>
          </cell>
          <cell r="M108">
            <v>136.5</v>
          </cell>
          <cell r="N108">
            <v>126.75</v>
          </cell>
          <cell r="O108">
            <v>310</v>
          </cell>
          <cell r="P108">
            <v>136.5</v>
          </cell>
          <cell r="Q108">
            <v>136.5</v>
          </cell>
          <cell r="R108">
            <v>341</v>
          </cell>
          <cell r="S108">
            <v>465</v>
          </cell>
          <cell r="T108">
            <v>97.5</v>
          </cell>
          <cell r="U108">
            <v>78</v>
          </cell>
          <cell r="V108">
            <v>78</v>
          </cell>
          <cell r="W108">
            <v>68.25</v>
          </cell>
          <cell r="X108">
            <v>68.25</v>
          </cell>
          <cell r="Y108">
            <v>139.5</v>
          </cell>
          <cell r="Z108">
            <v>232.5</v>
          </cell>
          <cell r="AA108">
            <v>139.5</v>
          </cell>
          <cell r="AB108">
            <v>139.5</v>
          </cell>
          <cell r="AC108">
            <v>341</v>
          </cell>
          <cell r="AD108">
            <v>78</v>
          </cell>
          <cell r="AE108">
            <v>412.3</v>
          </cell>
          <cell r="AF108">
            <v>356.5</v>
          </cell>
          <cell r="AG108">
            <v>243.75</v>
          </cell>
          <cell r="AH108">
            <v>126.75</v>
          </cell>
          <cell r="AI108">
            <v>325</v>
          </cell>
          <cell r="AJ108">
            <v>156</v>
          </cell>
          <cell r="AK108">
            <v>195</v>
          </cell>
          <cell r="AL108">
            <v>155</v>
          </cell>
          <cell r="AM108">
            <v>155</v>
          </cell>
          <cell r="AX108">
            <v>310</v>
          </cell>
          <cell r="AY108">
            <v>248</v>
          </cell>
          <cell r="AZ108">
            <v>155</v>
          </cell>
          <cell r="BA108">
            <v>139.5</v>
          </cell>
          <cell r="BB108">
            <v>124</v>
          </cell>
          <cell r="BC108">
            <v>62</v>
          </cell>
          <cell r="BD108">
            <v>186</v>
          </cell>
          <cell r="BE108">
            <v>108.5</v>
          </cell>
          <cell r="BF108">
            <v>217</v>
          </cell>
          <cell r="BG108">
            <v>108.5</v>
          </cell>
          <cell r="BH108">
            <v>124</v>
          </cell>
          <cell r="BI108">
            <v>124</v>
          </cell>
          <cell r="BJ108">
            <v>124</v>
          </cell>
          <cell r="BK108">
            <v>372</v>
          </cell>
          <cell r="BL108">
            <v>292.5</v>
          </cell>
          <cell r="BM108">
            <v>310</v>
          </cell>
          <cell r="BN108">
            <v>412.3</v>
          </cell>
          <cell r="BO108">
            <v>62</v>
          </cell>
          <cell r="BP108">
            <v>310</v>
          </cell>
          <cell r="BQ108">
            <v>310</v>
          </cell>
          <cell r="BR108">
            <v>155</v>
          </cell>
          <cell r="BS108">
            <v>155</v>
          </cell>
          <cell r="CB108">
            <v>260</v>
          </cell>
          <cell r="CC108">
            <v>208</v>
          </cell>
          <cell r="CD108">
            <v>104</v>
          </cell>
          <cell r="CE108">
            <v>91</v>
          </cell>
          <cell r="CF108">
            <v>52</v>
          </cell>
          <cell r="CG108">
            <v>45.5</v>
          </cell>
          <cell r="CH108">
            <v>260</v>
          </cell>
          <cell r="CJ108">
            <v>65</v>
          </cell>
          <cell r="CK108">
            <v>32.5</v>
          </cell>
          <cell r="CL108">
            <v>32.5</v>
          </cell>
          <cell r="CM108">
            <v>26</v>
          </cell>
          <cell r="CN108">
            <v>52</v>
          </cell>
          <cell r="CO108">
            <v>182</v>
          </cell>
          <cell r="CP108">
            <v>312</v>
          </cell>
          <cell r="CQ108">
            <v>195</v>
          </cell>
          <cell r="CR108">
            <v>91</v>
          </cell>
          <cell r="CS108">
            <v>169</v>
          </cell>
          <cell r="CT108">
            <v>156</v>
          </cell>
          <cell r="CU108">
            <v>143</v>
          </cell>
          <cell r="CV108">
            <v>143</v>
          </cell>
          <cell r="CW108">
            <v>143</v>
          </cell>
          <cell r="CX108">
            <v>65</v>
          </cell>
          <cell r="CY108">
            <v>65</v>
          </cell>
          <cell r="CZ108">
            <v>91</v>
          </cell>
          <cell r="DA108">
            <v>65</v>
          </cell>
          <cell r="DB108">
            <v>65</v>
          </cell>
          <cell r="DC108">
            <v>39</v>
          </cell>
          <cell r="DD108">
            <v>39</v>
          </cell>
          <cell r="DE108">
            <v>195</v>
          </cell>
          <cell r="DF108">
            <v>208</v>
          </cell>
          <cell r="DG108">
            <v>91</v>
          </cell>
          <cell r="DH108">
            <v>91</v>
          </cell>
          <cell r="DI108">
            <v>208</v>
          </cell>
          <cell r="DJ108">
            <v>130</v>
          </cell>
          <cell r="DK108">
            <v>130</v>
          </cell>
          <cell r="DL108">
            <v>52</v>
          </cell>
          <cell r="DM108">
            <v>39</v>
          </cell>
          <cell r="DN108">
            <v>39</v>
          </cell>
          <cell r="DO108">
            <v>52</v>
          </cell>
          <cell r="DP108">
            <v>52</v>
          </cell>
          <cell r="DQ108">
            <v>52</v>
          </cell>
          <cell r="DR108">
            <v>52</v>
          </cell>
          <cell r="DS108">
            <v>39</v>
          </cell>
          <cell r="DT108">
            <v>39</v>
          </cell>
          <cell r="DU108">
            <v>156</v>
          </cell>
          <cell r="DV108">
            <v>104</v>
          </cell>
          <cell r="DW108">
            <v>39</v>
          </cell>
          <cell r="DX108">
            <v>104</v>
          </cell>
          <cell r="DY108">
            <v>91</v>
          </cell>
          <cell r="DZ108">
            <v>52</v>
          </cell>
          <cell r="EA108">
            <v>91</v>
          </cell>
          <cell r="EB108">
            <v>52</v>
          </cell>
          <cell r="EC108">
            <v>52</v>
          </cell>
          <cell r="ED108">
            <v>52</v>
          </cell>
          <cell r="EE108">
            <v>156</v>
          </cell>
          <cell r="EF108">
            <v>65</v>
          </cell>
          <cell r="EG108">
            <v>130</v>
          </cell>
          <cell r="EH108">
            <v>78</v>
          </cell>
          <cell r="EK108" t="str">
            <v>Sexton, Dan</v>
          </cell>
        </row>
        <row r="109">
          <cell r="A109">
            <v>106</v>
          </cell>
          <cell r="B109" t="str">
            <v>Youds, Benny</v>
          </cell>
          <cell r="D109">
            <v>1</v>
          </cell>
          <cell r="E109">
            <v>1</v>
          </cell>
          <cell r="F109">
            <v>1</v>
          </cell>
          <cell r="G109">
            <v>270</v>
          </cell>
          <cell r="H109">
            <v>355</v>
          </cell>
          <cell r="I109">
            <v>255</v>
          </cell>
          <cell r="J109">
            <v>270</v>
          </cell>
          <cell r="K109">
            <v>243</v>
          </cell>
          <cell r="L109">
            <v>189</v>
          </cell>
          <cell r="M109">
            <v>189</v>
          </cell>
          <cell r="N109">
            <v>175.5</v>
          </cell>
          <cell r="O109">
            <v>355</v>
          </cell>
          <cell r="P109">
            <v>189</v>
          </cell>
          <cell r="Q109">
            <v>189</v>
          </cell>
          <cell r="R109">
            <v>390.50000000000006</v>
          </cell>
          <cell r="S109">
            <v>532.5</v>
          </cell>
          <cell r="T109">
            <v>135</v>
          </cell>
          <cell r="U109">
            <v>108</v>
          </cell>
          <cell r="V109">
            <v>108</v>
          </cell>
          <cell r="W109">
            <v>94.5</v>
          </cell>
          <cell r="X109">
            <v>94.5</v>
          </cell>
          <cell r="Y109">
            <v>159.75</v>
          </cell>
          <cell r="Z109">
            <v>266.25</v>
          </cell>
          <cell r="AA109">
            <v>159.75</v>
          </cell>
          <cell r="AB109">
            <v>159.75</v>
          </cell>
          <cell r="AC109">
            <v>390.50000000000006</v>
          </cell>
          <cell r="AD109">
            <v>108</v>
          </cell>
          <cell r="AE109">
            <v>472.15000000000003</v>
          </cell>
          <cell r="AF109">
            <v>408.24999999999994</v>
          </cell>
          <cell r="AG109">
            <v>337.5</v>
          </cell>
          <cell r="AH109">
            <v>175.5</v>
          </cell>
          <cell r="AI109">
            <v>318.75</v>
          </cell>
          <cell r="AJ109">
            <v>153</v>
          </cell>
          <cell r="AK109">
            <v>270</v>
          </cell>
          <cell r="AL109">
            <v>177.5</v>
          </cell>
          <cell r="AM109">
            <v>177.5</v>
          </cell>
          <cell r="AX109">
            <v>355</v>
          </cell>
          <cell r="AY109">
            <v>284</v>
          </cell>
          <cell r="AZ109">
            <v>177.5</v>
          </cell>
          <cell r="BA109">
            <v>159.75</v>
          </cell>
          <cell r="BB109">
            <v>142</v>
          </cell>
          <cell r="BC109">
            <v>71</v>
          </cell>
          <cell r="BD109">
            <v>213</v>
          </cell>
          <cell r="BE109">
            <v>124.24999999999999</v>
          </cell>
          <cell r="BF109">
            <v>248.49999999999997</v>
          </cell>
          <cell r="BG109">
            <v>124.24999999999999</v>
          </cell>
          <cell r="BH109">
            <v>142</v>
          </cell>
          <cell r="BI109">
            <v>142</v>
          </cell>
          <cell r="BJ109">
            <v>142</v>
          </cell>
          <cell r="BK109">
            <v>426</v>
          </cell>
          <cell r="BL109">
            <v>405</v>
          </cell>
          <cell r="BM109">
            <v>355</v>
          </cell>
          <cell r="BN109">
            <v>472.15000000000003</v>
          </cell>
          <cell r="BO109">
            <v>71</v>
          </cell>
          <cell r="BP109">
            <v>355</v>
          </cell>
          <cell r="BQ109">
            <v>355</v>
          </cell>
          <cell r="BR109">
            <v>177.5</v>
          </cell>
          <cell r="BS109">
            <v>177.5</v>
          </cell>
          <cell r="CB109">
            <v>255</v>
          </cell>
          <cell r="CC109">
            <v>204</v>
          </cell>
          <cell r="CD109">
            <v>102</v>
          </cell>
          <cell r="CE109">
            <v>89.25</v>
          </cell>
          <cell r="CF109">
            <v>51</v>
          </cell>
          <cell r="CG109">
            <v>44.625</v>
          </cell>
          <cell r="CH109">
            <v>255</v>
          </cell>
          <cell r="CJ109">
            <v>63.75</v>
          </cell>
          <cell r="CK109">
            <v>31.875</v>
          </cell>
          <cell r="CL109">
            <v>31.875</v>
          </cell>
          <cell r="CM109">
            <v>25.5</v>
          </cell>
          <cell r="CN109">
            <v>51</v>
          </cell>
          <cell r="CO109">
            <v>178.5</v>
          </cell>
          <cell r="CP109">
            <v>306</v>
          </cell>
          <cell r="CQ109">
            <v>191.25</v>
          </cell>
          <cell r="CR109">
            <v>89.25</v>
          </cell>
          <cell r="CS109">
            <v>165.75</v>
          </cell>
          <cell r="CT109">
            <v>153</v>
          </cell>
          <cell r="CU109">
            <v>140.25</v>
          </cell>
          <cell r="CV109">
            <v>140.25</v>
          </cell>
          <cell r="CW109">
            <v>140.25</v>
          </cell>
          <cell r="CX109">
            <v>63.75</v>
          </cell>
          <cell r="CY109">
            <v>63.75</v>
          </cell>
          <cell r="CZ109">
            <v>89.25</v>
          </cell>
          <cell r="DA109">
            <v>63.75</v>
          </cell>
          <cell r="DB109">
            <v>63.75</v>
          </cell>
          <cell r="DC109">
            <v>38.25</v>
          </cell>
          <cell r="DD109">
            <v>38.25</v>
          </cell>
          <cell r="DE109">
            <v>191.25</v>
          </cell>
          <cell r="DF109">
            <v>204</v>
          </cell>
          <cell r="DG109">
            <v>89.25</v>
          </cell>
          <cell r="DH109">
            <v>89.25</v>
          </cell>
          <cell r="DI109">
            <v>204</v>
          </cell>
          <cell r="DJ109">
            <v>127.5</v>
          </cell>
          <cell r="DK109">
            <v>127.5</v>
          </cell>
          <cell r="DL109">
            <v>51</v>
          </cell>
          <cell r="DM109">
            <v>38.25</v>
          </cell>
          <cell r="DN109">
            <v>38.25</v>
          </cell>
          <cell r="DO109">
            <v>51</v>
          </cell>
          <cell r="DP109">
            <v>51</v>
          </cell>
          <cell r="DQ109">
            <v>51</v>
          </cell>
          <cell r="DR109">
            <v>51</v>
          </cell>
          <cell r="DS109">
            <v>38.25</v>
          </cell>
          <cell r="DT109">
            <v>38.25</v>
          </cell>
          <cell r="DU109">
            <v>153</v>
          </cell>
          <cell r="DV109">
            <v>102</v>
          </cell>
          <cell r="DW109">
            <v>38.25</v>
          </cell>
          <cell r="DX109">
            <v>102</v>
          </cell>
          <cell r="DY109">
            <v>89.25</v>
          </cell>
          <cell r="DZ109">
            <v>51</v>
          </cell>
          <cell r="EA109">
            <v>89.25</v>
          </cell>
          <cell r="EB109">
            <v>51</v>
          </cell>
          <cell r="EC109">
            <v>51</v>
          </cell>
          <cell r="ED109">
            <v>51</v>
          </cell>
          <cell r="EE109">
            <v>153</v>
          </cell>
          <cell r="EF109">
            <v>63.75</v>
          </cell>
          <cell r="EG109">
            <v>127.5</v>
          </cell>
          <cell r="EH109">
            <v>76.5</v>
          </cell>
          <cell r="EK109" t="str">
            <v>Youds, Benny</v>
          </cell>
        </row>
        <row r="110">
          <cell r="A110">
            <v>107</v>
          </cell>
          <cell r="B110" t="str">
            <v>Zuck, Eli</v>
          </cell>
          <cell r="D110">
            <v>1</v>
          </cell>
          <cell r="E110">
            <v>1</v>
          </cell>
          <cell r="F110">
            <v>1</v>
          </cell>
          <cell r="G110">
            <v>220</v>
          </cell>
          <cell r="H110">
            <v>350</v>
          </cell>
          <cell r="I110">
            <v>275</v>
          </cell>
          <cell r="J110">
            <v>220</v>
          </cell>
          <cell r="K110">
            <v>198</v>
          </cell>
          <cell r="L110">
            <v>154</v>
          </cell>
          <cell r="M110">
            <v>154</v>
          </cell>
          <cell r="N110">
            <v>143</v>
          </cell>
          <cell r="O110">
            <v>350</v>
          </cell>
          <cell r="P110">
            <v>154</v>
          </cell>
          <cell r="Q110">
            <v>154</v>
          </cell>
          <cell r="R110">
            <v>385.00000000000006</v>
          </cell>
          <cell r="S110">
            <v>525</v>
          </cell>
          <cell r="T110">
            <v>110</v>
          </cell>
          <cell r="U110">
            <v>88</v>
          </cell>
          <cell r="V110">
            <v>88</v>
          </cell>
          <cell r="W110">
            <v>77</v>
          </cell>
          <cell r="X110">
            <v>77</v>
          </cell>
          <cell r="Y110">
            <v>157.5</v>
          </cell>
          <cell r="Z110">
            <v>262.5</v>
          </cell>
          <cell r="AA110">
            <v>157.5</v>
          </cell>
          <cell r="AB110">
            <v>157.5</v>
          </cell>
          <cell r="AC110">
            <v>385.00000000000006</v>
          </cell>
          <cell r="AD110">
            <v>88</v>
          </cell>
          <cell r="AE110">
            <v>465.5</v>
          </cell>
          <cell r="AF110">
            <v>402.49999999999994</v>
          </cell>
          <cell r="AG110">
            <v>275</v>
          </cell>
          <cell r="AH110">
            <v>143</v>
          </cell>
          <cell r="AI110">
            <v>343.75</v>
          </cell>
          <cell r="AJ110">
            <v>165</v>
          </cell>
          <cell r="AK110">
            <v>220</v>
          </cell>
          <cell r="AL110">
            <v>175</v>
          </cell>
          <cell r="AM110">
            <v>175</v>
          </cell>
          <cell r="AX110">
            <v>350</v>
          </cell>
          <cell r="AY110">
            <v>280</v>
          </cell>
          <cell r="AZ110">
            <v>175</v>
          </cell>
          <cell r="BA110">
            <v>157.5</v>
          </cell>
          <cell r="BB110">
            <v>140</v>
          </cell>
          <cell r="BC110">
            <v>70</v>
          </cell>
          <cell r="BD110">
            <v>210</v>
          </cell>
          <cell r="BE110">
            <v>122.49999999999999</v>
          </cell>
          <cell r="BF110">
            <v>244.99999999999997</v>
          </cell>
          <cell r="BG110">
            <v>122.49999999999999</v>
          </cell>
          <cell r="BH110">
            <v>140</v>
          </cell>
          <cell r="BI110">
            <v>140</v>
          </cell>
          <cell r="BJ110">
            <v>140</v>
          </cell>
          <cell r="BK110">
            <v>420</v>
          </cell>
          <cell r="BL110">
            <v>330</v>
          </cell>
          <cell r="BM110">
            <v>350</v>
          </cell>
          <cell r="BN110">
            <v>465.5</v>
          </cell>
          <cell r="BO110">
            <v>70</v>
          </cell>
          <cell r="BP110">
            <v>350</v>
          </cell>
          <cell r="BQ110">
            <v>350</v>
          </cell>
          <cell r="BR110">
            <v>175</v>
          </cell>
          <cell r="BS110">
            <v>175</v>
          </cell>
          <cell r="CB110">
            <v>275</v>
          </cell>
          <cell r="CC110">
            <v>220</v>
          </cell>
          <cell r="CD110">
            <v>110</v>
          </cell>
          <cell r="CE110">
            <v>96.25</v>
          </cell>
          <cell r="CF110">
            <v>55</v>
          </cell>
          <cell r="CG110">
            <v>48.125</v>
          </cell>
          <cell r="CH110">
            <v>275</v>
          </cell>
          <cell r="CJ110">
            <v>68.75</v>
          </cell>
          <cell r="CK110">
            <v>34.375</v>
          </cell>
          <cell r="CL110">
            <v>34.375</v>
          </cell>
          <cell r="CM110">
            <v>27.5</v>
          </cell>
          <cell r="CN110">
            <v>55</v>
          </cell>
          <cell r="CO110">
            <v>192.5</v>
          </cell>
          <cell r="CP110">
            <v>330</v>
          </cell>
          <cell r="CQ110">
            <v>206.25</v>
          </cell>
          <cell r="CR110">
            <v>96.25</v>
          </cell>
          <cell r="CS110">
            <v>178.75</v>
          </cell>
          <cell r="CT110">
            <v>165</v>
          </cell>
          <cell r="CU110">
            <v>151.25</v>
          </cell>
          <cell r="CV110">
            <v>151.25</v>
          </cell>
          <cell r="CW110">
            <v>151.25</v>
          </cell>
          <cell r="CX110">
            <v>68.75</v>
          </cell>
          <cell r="CY110">
            <v>68.75</v>
          </cell>
          <cell r="CZ110">
            <v>96.25</v>
          </cell>
          <cell r="DA110">
            <v>68.75</v>
          </cell>
          <cell r="DB110">
            <v>68.75</v>
          </cell>
          <cell r="DC110">
            <v>41.25</v>
          </cell>
          <cell r="DD110">
            <v>41.25</v>
          </cell>
          <cell r="DE110">
            <v>206.25</v>
          </cell>
          <cell r="DF110">
            <v>220</v>
          </cell>
          <cell r="DG110">
            <v>96.25</v>
          </cell>
          <cell r="DH110">
            <v>96.25</v>
          </cell>
          <cell r="DI110">
            <v>220</v>
          </cell>
          <cell r="DJ110">
            <v>137.5</v>
          </cell>
          <cell r="DK110">
            <v>137.5</v>
          </cell>
          <cell r="DL110">
            <v>55</v>
          </cell>
          <cell r="DM110">
            <v>41.25</v>
          </cell>
          <cell r="DN110">
            <v>41.25</v>
          </cell>
          <cell r="DO110">
            <v>55</v>
          </cell>
          <cell r="DP110">
            <v>55</v>
          </cell>
          <cell r="DQ110">
            <v>55</v>
          </cell>
          <cell r="DR110">
            <v>55</v>
          </cell>
          <cell r="DS110">
            <v>41.25</v>
          </cell>
          <cell r="DT110">
            <v>41.25</v>
          </cell>
          <cell r="DU110">
            <v>165</v>
          </cell>
          <cell r="DV110">
            <v>110</v>
          </cell>
          <cell r="DW110">
            <v>41.25</v>
          </cell>
          <cell r="DX110">
            <v>110</v>
          </cell>
          <cell r="DY110">
            <v>96.25</v>
          </cell>
          <cell r="DZ110">
            <v>55</v>
          </cell>
          <cell r="EA110">
            <v>96.25</v>
          </cell>
          <cell r="EB110">
            <v>55</v>
          </cell>
          <cell r="EC110">
            <v>55</v>
          </cell>
          <cell r="ED110">
            <v>55</v>
          </cell>
          <cell r="EE110">
            <v>165</v>
          </cell>
          <cell r="EF110">
            <v>68.75</v>
          </cell>
          <cell r="EG110">
            <v>137.5</v>
          </cell>
          <cell r="EH110">
            <v>82.5</v>
          </cell>
          <cell r="EK110" t="str">
            <v>Zuck, Eli</v>
          </cell>
        </row>
        <row r="111">
          <cell r="A111">
            <v>108</v>
          </cell>
          <cell r="B111" t="str">
            <v>Marcou, James</v>
          </cell>
          <cell r="D111">
            <v>1</v>
          </cell>
          <cell r="E111">
            <v>1</v>
          </cell>
          <cell r="F111">
            <v>1</v>
          </cell>
          <cell r="G111">
            <v>215</v>
          </cell>
          <cell r="H111">
            <v>310</v>
          </cell>
          <cell r="I111">
            <v>220</v>
          </cell>
          <cell r="J111">
            <v>215</v>
          </cell>
          <cell r="K111">
            <v>193.5</v>
          </cell>
          <cell r="L111">
            <v>150.5</v>
          </cell>
          <cell r="M111">
            <v>150.5</v>
          </cell>
          <cell r="N111">
            <v>139.75</v>
          </cell>
          <cell r="O111">
            <v>310</v>
          </cell>
          <cell r="P111">
            <v>150.5</v>
          </cell>
          <cell r="Q111">
            <v>150.5</v>
          </cell>
          <cell r="R111">
            <v>341</v>
          </cell>
          <cell r="S111">
            <v>465</v>
          </cell>
          <cell r="T111">
            <v>107.5</v>
          </cell>
          <cell r="U111">
            <v>86</v>
          </cell>
          <cell r="V111">
            <v>86</v>
          </cell>
          <cell r="W111">
            <v>75.25</v>
          </cell>
          <cell r="X111">
            <v>75.25</v>
          </cell>
          <cell r="Y111">
            <v>139.5</v>
          </cell>
          <cell r="Z111">
            <v>232.5</v>
          </cell>
          <cell r="AA111">
            <v>139.5</v>
          </cell>
          <cell r="AB111">
            <v>139.5</v>
          </cell>
          <cell r="AC111">
            <v>341</v>
          </cell>
          <cell r="AD111">
            <v>86</v>
          </cell>
          <cell r="AE111">
            <v>412.3</v>
          </cell>
          <cell r="AF111">
            <v>356.5</v>
          </cell>
          <cell r="AG111">
            <v>268.75</v>
          </cell>
          <cell r="AH111">
            <v>139.75</v>
          </cell>
          <cell r="AI111">
            <v>275</v>
          </cell>
          <cell r="AJ111">
            <v>132</v>
          </cell>
          <cell r="AK111">
            <v>215</v>
          </cell>
          <cell r="AL111">
            <v>155</v>
          </cell>
          <cell r="AM111">
            <v>155</v>
          </cell>
          <cell r="AX111">
            <v>310</v>
          </cell>
          <cell r="AY111">
            <v>248</v>
          </cell>
          <cell r="AZ111">
            <v>155</v>
          </cell>
          <cell r="BA111">
            <v>139.5</v>
          </cell>
          <cell r="BB111">
            <v>124</v>
          </cell>
          <cell r="BC111">
            <v>62</v>
          </cell>
          <cell r="BD111">
            <v>186</v>
          </cell>
          <cell r="BE111">
            <v>108.5</v>
          </cell>
          <cell r="BF111">
            <v>217</v>
          </cell>
          <cell r="BG111">
            <v>108.5</v>
          </cell>
          <cell r="BH111">
            <v>124</v>
          </cell>
          <cell r="BI111">
            <v>124</v>
          </cell>
          <cell r="BJ111">
            <v>124</v>
          </cell>
          <cell r="BK111">
            <v>372</v>
          </cell>
          <cell r="BL111">
            <v>322.5</v>
          </cell>
          <cell r="BM111">
            <v>310</v>
          </cell>
          <cell r="BN111">
            <v>412.3</v>
          </cell>
          <cell r="BO111">
            <v>62</v>
          </cell>
          <cell r="BP111">
            <v>310</v>
          </cell>
          <cell r="BQ111">
            <v>310</v>
          </cell>
          <cell r="BR111">
            <v>155</v>
          </cell>
          <cell r="BS111">
            <v>155</v>
          </cell>
          <cell r="CB111">
            <v>220</v>
          </cell>
          <cell r="CC111">
            <v>176</v>
          </cell>
          <cell r="CD111">
            <v>88</v>
          </cell>
          <cell r="CE111">
            <v>77</v>
          </cell>
          <cell r="CF111">
            <v>44</v>
          </cell>
          <cell r="CG111">
            <v>38.5</v>
          </cell>
          <cell r="CH111">
            <v>220</v>
          </cell>
          <cell r="CJ111">
            <v>55</v>
          </cell>
          <cell r="CK111">
            <v>27.5</v>
          </cell>
          <cell r="CL111">
            <v>27.5</v>
          </cell>
          <cell r="CM111">
            <v>22</v>
          </cell>
          <cell r="CN111">
            <v>44</v>
          </cell>
          <cell r="CO111">
            <v>154</v>
          </cell>
          <cell r="CP111">
            <v>264</v>
          </cell>
          <cell r="CQ111">
            <v>165</v>
          </cell>
          <cell r="CR111">
            <v>77</v>
          </cell>
          <cell r="CS111">
            <v>143</v>
          </cell>
          <cell r="CT111">
            <v>132</v>
          </cell>
          <cell r="CU111">
            <v>121.00000000000001</v>
          </cell>
          <cell r="CV111">
            <v>121.00000000000001</v>
          </cell>
          <cell r="CW111">
            <v>121.00000000000001</v>
          </cell>
          <cell r="CX111">
            <v>55</v>
          </cell>
          <cell r="CY111">
            <v>55</v>
          </cell>
          <cell r="CZ111">
            <v>77</v>
          </cell>
          <cell r="DA111">
            <v>55</v>
          </cell>
          <cell r="DB111">
            <v>55</v>
          </cell>
          <cell r="DC111">
            <v>33</v>
          </cell>
          <cell r="DD111">
            <v>33</v>
          </cell>
          <cell r="DE111">
            <v>165</v>
          </cell>
          <cell r="DF111">
            <v>176</v>
          </cell>
          <cell r="DG111">
            <v>77</v>
          </cell>
          <cell r="DH111">
            <v>77</v>
          </cell>
          <cell r="DI111">
            <v>176</v>
          </cell>
          <cell r="DJ111">
            <v>110</v>
          </cell>
          <cell r="DK111">
            <v>110</v>
          </cell>
          <cell r="DL111">
            <v>44</v>
          </cell>
          <cell r="DM111">
            <v>33</v>
          </cell>
          <cell r="DN111">
            <v>33</v>
          </cell>
          <cell r="DO111">
            <v>44</v>
          </cell>
          <cell r="DP111">
            <v>44</v>
          </cell>
          <cell r="DQ111">
            <v>44</v>
          </cell>
          <cell r="DR111">
            <v>44</v>
          </cell>
          <cell r="DS111">
            <v>33</v>
          </cell>
          <cell r="DT111">
            <v>33</v>
          </cell>
          <cell r="DU111">
            <v>132</v>
          </cell>
          <cell r="DV111">
            <v>88</v>
          </cell>
          <cell r="DW111">
            <v>33</v>
          </cell>
          <cell r="DX111">
            <v>88</v>
          </cell>
          <cell r="DY111">
            <v>77</v>
          </cell>
          <cell r="DZ111">
            <v>44</v>
          </cell>
          <cell r="EA111">
            <v>77</v>
          </cell>
          <cell r="EB111">
            <v>44</v>
          </cell>
          <cell r="EC111">
            <v>44</v>
          </cell>
          <cell r="ED111">
            <v>44</v>
          </cell>
          <cell r="EE111">
            <v>132</v>
          </cell>
          <cell r="EF111">
            <v>55</v>
          </cell>
          <cell r="EG111">
            <v>110</v>
          </cell>
          <cell r="EH111">
            <v>66</v>
          </cell>
          <cell r="EK111" t="str">
            <v>Marcou, James</v>
          </cell>
        </row>
        <row r="112">
          <cell r="A112">
            <v>109</v>
          </cell>
          <cell r="B112" t="str">
            <v>Jake Gannon</v>
          </cell>
          <cell r="D112">
            <v>1</v>
          </cell>
          <cell r="E112">
            <v>1</v>
          </cell>
          <cell r="F112">
            <v>1</v>
          </cell>
          <cell r="G112">
            <v>220</v>
          </cell>
          <cell r="H112">
            <v>330</v>
          </cell>
          <cell r="I112">
            <v>265</v>
          </cell>
          <cell r="J112">
            <v>220</v>
          </cell>
          <cell r="K112">
            <v>198</v>
          </cell>
          <cell r="L112">
            <v>154</v>
          </cell>
          <cell r="M112">
            <v>154</v>
          </cell>
          <cell r="N112">
            <v>143</v>
          </cell>
          <cell r="O112">
            <v>330</v>
          </cell>
          <cell r="P112">
            <v>154</v>
          </cell>
          <cell r="Q112">
            <v>154</v>
          </cell>
          <cell r="R112">
            <v>363.00000000000006</v>
          </cell>
          <cell r="S112">
            <v>495</v>
          </cell>
          <cell r="T112">
            <v>110</v>
          </cell>
          <cell r="U112">
            <v>88</v>
          </cell>
          <cell r="V112">
            <v>88</v>
          </cell>
          <cell r="W112">
            <v>77</v>
          </cell>
          <cell r="X112">
            <v>77</v>
          </cell>
          <cell r="Y112">
            <v>148.5</v>
          </cell>
          <cell r="Z112">
            <v>247.5</v>
          </cell>
          <cell r="AA112">
            <v>148.5</v>
          </cell>
          <cell r="AB112">
            <v>148.5</v>
          </cell>
          <cell r="AC112">
            <v>363.00000000000006</v>
          </cell>
          <cell r="AD112">
            <v>88</v>
          </cell>
          <cell r="AE112">
            <v>438.90000000000003</v>
          </cell>
          <cell r="AF112">
            <v>379.49999999999994</v>
          </cell>
          <cell r="AG112">
            <v>275</v>
          </cell>
          <cell r="AH112">
            <v>143</v>
          </cell>
          <cell r="AI112">
            <v>331.25</v>
          </cell>
          <cell r="AJ112">
            <v>159</v>
          </cell>
          <cell r="AK112">
            <v>220</v>
          </cell>
          <cell r="AL112">
            <v>165</v>
          </cell>
          <cell r="AM112">
            <v>165</v>
          </cell>
          <cell r="AX112">
            <v>330</v>
          </cell>
          <cell r="AY112">
            <v>264</v>
          </cell>
          <cell r="AZ112">
            <v>165</v>
          </cell>
          <cell r="BA112">
            <v>148.5</v>
          </cell>
          <cell r="BB112">
            <v>132</v>
          </cell>
          <cell r="BC112">
            <v>66</v>
          </cell>
          <cell r="BD112">
            <v>198</v>
          </cell>
          <cell r="BE112">
            <v>115.49999999999999</v>
          </cell>
          <cell r="BF112">
            <v>230.99999999999997</v>
          </cell>
          <cell r="BG112">
            <v>115.49999999999999</v>
          </cell>
          <cell r="BH112">
            <v>132</v>
          </cell>
          <cell r="BI112">
            <v>132</v>
          </cell>
          <cell r="BJ112">
            <v>132</v>
          </cell>
          <cell r="BK112">
            <v>396</v>
          </cell>
          <cell r="BL112">
            <v>330</v>
          </cell>
          <cell r="BM112">
            <v>330</v>
          </cell>
          <cell r="BN112">
            <v>438.90000000000003</v>
          </cell>
          <cell r="BO112">
            <v>66</v>
          </cell>
          <cell r="BP112">
            <v>330</v>
          </cell>
          <cell r="BQ112">
            <v>330</v>
          </cell>
          <cell r="BR112">
            <v>165</v>
          </cell>
          <cell r="BS112">
            <v>165</v>
          </cell>
          <cell r="CB112">
            <v>265</v>
          </cell>
          <cell r="CC112">
            <v>212</v>
          </cell>
          <cell r="CD112">
            <v>106</v>
          </cell>
          <cell r="CE112">
            <v>92.75</v>
          </cell>
          <cell r="CF112">
            <v>53</v>
          </cell>
          <cell r="CG112">
            <v>46.375</v>
          </cell>
          <cell r="CH112">
            <v>265</v>
          </cell>
          <cell r="CJ112">
            <v>66.25</v>
          </cell>
          <cell r="CK112">
            <v>33.125</v>
          </cell>
          <cell r="CL112">
            <v>33.125</v>
          </cell>
          <cell r="CM112">
            <v>26.5</v>
          </cell>
          <cell r="CN112">
            <v>53</v>
          </cell>
          <cell r="CO112">
            <v>185.5</v>
          </cell>
          <cell r="CP112">
            <v>318</v>
          </cell>
          <cell r="CQ112">
            <v>198.75</v>
          </cell>
          <cell r="CR112">
            <v>92.75</v>
          </cell>
          <cell r="CS112">
            <v>172.25</v>
          </cell>
          <cell r="CT112">
            <v>159</v>
          </cell>
          <cell r="CU112">
            <v>145.75</v>
          </cell>
          <cell r="CV112">
            <v>145.75</v>
          </cell>
          <cell r="CW112">
            <v>145.75</v>
          </cell>
          <cell r="CX112">
            <v>66.25</v>
          </cell>
          <cell r="CY112">
            <v>66.25</v>
          </cell>
          <cell r="CZ112">
            <v>92.75</v>
          </cell>
          <cell r="DA112">
            <v>66.25</v>
          </cell>
          <cell r="DB112">
            <v>66.25</v>
          </cell>
          <cell r="DC112">
            <v>39.75</v>
          </cell>
          <cell r="DD112">
            <v>39.75</v>
          </cell>
          <cell r="DE112">
            <v>198.75</v>
          </cell>
          <cell r="DF112">
            <v>212</v>
          </cell>
          <cell r="DG112">
            <v>92.75</v>
          </cell>
          <cell r="DH112">
            <v>92.75</v>
          </cell>
          <cell r="DI112">
            <v>212</v>
          </cell>
          <cell r="DJ112">
            <v>132.5</v>
          </cell>
          <cell r="DK112">
            <v>132.5</v>
          </cell>
          <cell r="DL112">
            <v>53</v>
          </cell>
          <cell r="DM112">
            <v>39.75</v>
          </cell>
          <cell r="DN112">
            <v>39.75</v>
          </cell>
          <cell r="DO112">
            <v>53</v>
          </cell>
          <cell r="DP112">
            <v>53</v>
          </cell>
          <cell r="DQ112">
            <v>53</v>
          </cell>
          <cell r="DR112">
            <v>53</v>
          </cell>
          <cell r="DS112">
            <v>39.75</v>
          </cell>
          <cell r="DT112">
            <v>39.75</v>
          </cell>
          <cell r="DU112">
            <v>159</v>
          </cell>
          <cell r="DV112">
            <v>106</v>
          </cell>
          <cell r="DW112">
            <v>39.75</v>
          </cell>
          <cell r="DX112">
            <v>106</v>
          </cell>
          <cell r="DY112">
            <v>92.75</v>
          </cell>
          <cell r="DZ112">
            <v>53</v>
          </cell>
          <cell r="EA112">
            <v>92.75</v>
          </cell>
          <cell r="EB112">
            <v>53</v>
          </cell>
          <cell r="EC112">
            <v>53</v>
          </cell>
          <cell r="ED112">
            <v>53</v>
          </cell>
          <cell r="EE112">
            <v>159</v>
          </cell>
          <cell r="EF112">
            <v>66.25</v>
          </cell>
          <cell r="EG112">
            <v>132.5</v>
          </cell>
          <cell r="EH112">
            <v>79.5</v>
          </cell>
          <cell r="EI112">
            <v>0</v>
          </cell>
          <cell r="EK112" t="str">
            <v>Jake Gannon</v>
          </cell>
        </row>
        <row r="113">
          <cell r="A113">
            <v>110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K113">
            <v>0</v>
          </cell>
        </row>
        <row r="114">
          <cell r="A114">
            <v>111</v>
          </cell>
          <cell r="B114" t="str">
            <v>Willie</v>
          </cell>
          <cell r="D114">
            <v>1</v>
          </cell>
          <cell r="E114">
            <v>1</v>
          </cell>
          <cell r="F114">
            <v>1</v>
          </cell>
          <cell r="G114">
            <v>275</v>
          </cell>
          <cell r="H114">
            <v>325</v>
          </cell>
          <cell r="I114">
            <v>250</v>
          </cell>
          <cell r="J114">
            <v>275</v>
          </cell>
          <cell r="K114">
            <v>247.5</v>
          </cell>
          <cell r="L114">
            <v>192.5</v>
          </cell>
          <cell r="M114">
            <v>192.5</v>
          </cell>
          <cell r="N114">
            <v>178.75</v>
          </cell>
          <cell r="O114">
            <v>325</v>
          </cell>
          <cell r="P114">
            <v>192.5</v>
          </cell>
          <cell r="Q114">
            <v>192.5</v>
          </cell>
          <cell r="R114">
            <v>357.50000000000006</v>
          </cell>
          <cell r="S114">
            <v>487.5</v>
          </cell>
          <cell r="T114">
            <v>137.5</v>
          </cell>
          <cell r="U114">
            <v>110</v>
          </cell>
          <cell r="V114">
            <v>110</v>
          </cell>
          <cell r="W114">
            <v>96.25</v>
          </cell>
          <cell r="X114">
            <v>96.25</v>
          </cell>
          <cell r="Y114">
            <v>146.25</v>
          </cell>
          <cell r="Z114">
            <v>243.75</v>
          </cell>
          <cell r="AA114">
            <v>146.25</v>
          </cell>
          <cell r="AB114">
            <v>146.25</v>
          </cell>
          <cell r="AC114">
            <v>357.50000000000006</v>
          </cell>
          <cell r="AD114">
            <v>110</v>
          </cell>
          <cell r="AE114">
            <v>432.25</v>
          </cell>
          <cell r="AF114">
            <v>373.74999999999994</v>
          </cell>
          <cell r="AG114">
            <v>343.75</v>
          </cell>
          <cell r="AH114">
            <v>178.75</v>
          </cell>
          <cell r="AI114">
            <v>312.5</v>
          </cell>
          <cell r="AJ114">
            <v>150</v>
          </cell>
          <cell r="AK114">
            <v>275</v>
          </cell>
          <cell r="AL114">
            <v>162.5</v>
          </cell>
          <cell r="AM114">
            <v>162.5</v>
          </cell>
          <cell r="AX114">
            <v>325</v>
          </cell>
          <cell r="AY114">
            <v>260</v>
          </cell>
          <cell r="AZ114">
            <v>162.5</v>
          </cell>
          <cell r="BA114">
            <v>146.25</v>
          </cell>
          <cell r="BB114">
            <v>130</v>
          </cell>
          <cell r="BC114">
            <v>65</v>
          </cell>
          <cell r="BD114">
            <v>195</v>
          </cell>
          <cell r="BE114">
            <v>113.74999999999999</v>
          </cell>
          <cell r="BF114">
            <v>227.49999999999997</v>
          </cell>
          <cell r="BG114">
            <v>113.74999999999999</v>
          </cell>
          <cell r="BH114">
            <v>130</v>
          </cell>
          <cell r="BI114">
            <v>130</v>
          </cell>
          <cell r="BJ114">
            <v>130</v>
          </cell>
          <cell r="BK114">
            <v>390</v>
          </cell>
          <cell r="BL114">
            <v>412.5</v>
          </cell>
          <cell r="BM114">
            <v>325</v>
          </cell>
          <cell r="BN114">
            <v>432.25</v>
          </cell>
          <cell r="BO114">
            <v>65</v>
          </cell>
          <cell r="BP114">
            <v>325</v>
          </cell>
          <cell r="BQ114">
            <v>325</v>
          </cell>
          <cell r="BR114">
            <v>162.5</v>
          </cell>
          <cell r="BS114">
            <v>162.5</v>
          </cell>
          <cell r="CB114">
            <v>250</v>
          </cell>
          <cell r="CC114">
            <v>200</v>
          </cell>
          <cell r="CD114">
            <v>100</v>
          </cell>
          <cell r="CE114">
            <v>87.5</v>
          </cell>
          <cell r="CF114">
            <v>50</v>
          </cell>
          <cell r="CG114">
            <v>43.75</v>
          </cell>
          <cell r="CH114">
            <v>250</v>
          </cell>
          <cell r="CJ114">
            <v>62.5</v>
          </cell>
          <cell r="CK114">
            <v>31.25</v>
          </cell>
          <cell r="CL114">
            <v>31.25</v>
          </cell>
          <cell r="CM114">
            <v>25</v>
          </cell>
          <cell r="CN114">
            <v>50</v>
          </cell>
          <cell r="CO114">
            <v>175</v>
          </cell>
          <cell r="CP114">
            <v>300</v>
          </cell>
          <cell r="CQ114">
            <v>187.5</v>
          </cell>
          <cell r="CR114">
            <v>87.5</v>
          </cell>
          <cell r="CS114">
            <v>162.5</v>
          </cell>
          <cell r="CT114">
            <v>150</v>
          </cell>
          <cell r="CU114">
            <v>137.5</v>
          </cell>
          <cell r="CV114">
            <v>137.5</v>
          </cell>
          <cell r="CW114">
            <v>137.5</v>
          </cell>
          <cell r="CX114">
            <v>62.5</v>
          </cell>
          <cell r="CY114">
            <v>62.5</v>
          </cell>
          <cell r="CZ114">
            <v>87.5</v>
          </cell>
          <cell r="DA114">
            <v>62.5</v>
          </cell>
          <cell r="DB114">
            <v>62.5</v>
          </cell>
          <cell r="DC114">
            <v>37.5</v>
          </cell>
          <cell r="DD114">
            <v>37.5</v>
          </cell>
          <cell r="DE114">
            <v>187.5</v>
          </cell>
          <cell r="DF114">
            <v>200</v>
          </cell>
          <cell r="DG114">
            <v>87.5</v>
          </cell>
          <cell r="DH114">
            <v>87.5</v>
          </cell>
          <cell r="DI114">
            <v>200</v>
          </cell>
          <cell r="DJ114">
            <v>125</v>
          </cell>
          <cell r="DK114">
            <v>125</v>
          </cell>
          <cell r="DL114">
            <v>50</v>
          </cell>
          <cell r="DM114">
            <v>37.5</v>
          </cell>
          <cell r="DN114">
            <v>37.5</v>
          </cell>
          <cell r="DO114">
            <v>50</v>
          </cell>
          <cell r="DP114">
            <v>50</v>
          </cell>
          <cell r="DQ114">
            <v>50</v>
          </cell>
          <cell r="DR114">
            <v>50</v>
          </cell>
          <cell r="DS114">
            <v>37.5</v>
          </cell>
          <cell r="DT114">
            <v>37.5</v>
          </cell>
          <cell r="DU114">
            <v>150</v>
          </cell>
          <cell r="DV114">
            <v>100</v>
          </cell>
          <cell r="DW114">
            <v>37.5</v>
          </cell>
          <cell r="DX114">
            <v>100</v>
          </cell>
          <cell r="DY114">
            <v>87.5</v>
          </cell>
          <cell r="DZ114">
            <v>50</v>
          </cell>
          <cell r="EA114">
            <v>87.5</v>
          </cell>
          <cell r="EB114">
            <v>50</v>
          </cell>
          <cell r="EC114">
            <v>50</v>
          </cell>
          <cell r="ED114">
            <v>50</v>
          </cell>
          <cell r="EE114">
            <v>150</v>
          </cell>
          <cell r="EF114">
            <v>62.5</v>
          </cell>
          <cell r="EG114">
            <v>125</v>
          </cell>
          <cell r="EH114">
            <v>75</v>
          </cell>
          <cell r="EK114" t="str">
            <v>Willie</v>
          </cell>
        </row>
        <row r="115">
          <cell r="A115">
            <v>112</v>
          </cell>
          <cell r="B115" t="str">
            <v>Jeff</v>
          </cell>
          <cell r="D115">
            <v>1</v>
          </cell>
          <cell r="E115">
            <v>1</v>
          </cell>
          <cell r="F115">
            <v>1</v>
          </cell>
          <cell r="G115">
            <v>300</v>
          </cell>
          <cell r="H115">
            <v>350</v>
          </cell>
          <cell r="I115">
            <v>225</v>
          </cell>
          <cell r="J115">
            <v>300</v>
          </cell>
          <cell r="K115">
            <v>270</v>
          </cell>
          <cell r="L115">
            <v>210</v>
          </cell>
          <cell r="M115">
            <v>210</v>
          </cell>
          <cell r="N115">
            <v>195</v>
          </cell>
          <cell r="O115">
            <v>350</v>
          </cell>
          <cell r="P115">
            <v>210</v>
          </cell>
          <cell r="Q115">
            <v>210</v>
          </cell>
          <cell r="R115">
            <v>385.00000000000006</v>
          </cell>
          <cell r="S115">
            <v>525</v>
          </cell>
          <cell r="T115">
            <v>150</v>
          </cell>
          <cell r="U115">
            <v>120</v>
          </cell>
          <cell r="V115">
            <v>120</v>
          </cell>
          <cell r="W115">
            <v>105</v>
          </cell>
          <cell r="X115">
            <v>105</v>
          </cell>
          <cell r="Y115">
            <v>157.5</v>
          </cell>
          <cell r="Z115">
            <v>262.5</v>
          </cell>
          <cell r="AA115">
            <v>157.5</v>
          </cell>
          <cell r="AB115">
            <v>157.5</v>
          </cell>
          <cell r="AC115">
            <v>385.00000000000006</v>
          </cell>
          <cell r="AD115">
            <v>120</v>
          </cell>
          <cell r="AE115">
            <v>465.5</v>
          </cell>
          <cell r="AF115">
            <v>402.49999999999994</v>
          </cell>
          <cell r="AG115">
            <v>375</v>
          </cell>
          <cell r="AH115">
            <v>195</v>
          </cell>
          <cell r="AI115">
            <v>281.25</v>
          </cell>
          <cell r="AJ115">
            <v>135</v>
          </cell>
          <cell r="AK115">
            <v>300</v>
          </cell>
          <cell r="AL115">
            <v>175</v>
          </cell>
          <cell r="AM115">
            <v>175</v>
          </cell>
          <cell r="AX115">
            <v>350</v>
          </cell>
          <cell r="AY115">
            <v>280</v>
          </cell>
          <cell r="AZ115">
            <v>175</v>
          </cell>
          <cell r="BA115">
            <v>157.5</v>
          </cell>
          <cell r="BB115">
            <v>140</v>
          </cell>
          <cell r="BC115">
            <v>70</v>
          </cell>
          <cell r="BD115">
            <v>210</v>
          </cell>
          <cell r="BE115">
            <v>122.49999999999999</v>
          </cell>
          <cell r="BF115">
            <v>244.99999999999997</v>
          </cell>
          <cell r="BG115">
            <v>122.49999999999999</v>
          </cell>
          <cell r="BH115">
            <v>140</v>
          </cell>
          <cell r="BI115">
            <v>140</v>
          </cell>
          <cell r="BJ115">
            <v>140</v>
          </cell>
          <cell r="BK115">
            <v>420</v>
          </cell>
          <cell r="BL115">
            <v>450</v>
          </cell>
          <cell r="BM115">
            <v>350</v>
          </cell>
          <cell r="BN115">
            <v>465.5</v>
          </cell>
          <cell r="BO115">
            <v>70</v>
          </cell>
          <cell r="BP115">
            <v>350</v>
          </cell>
          <cell r="BQ115">
            <v>350</v>
          </cell>
          <cell r="BR115">
            <v>175</v>
          </cell>
          <cell r="BS115">
            <v>175</v>
          </cell>
          <cell r="CB115">
            <v>225</v>
          </cell>
          <cell r="CC115">
            <v>180</v>
          </cell>
          <cell r="CD115">
            <v>90</v>
          </cell>
          <cell r="CE115">
            <v>78.75</v>
          </cell>
          <cell r="CF115">
            <v>45</v>
          </cell>
          <cell r="CG115">
            <v>39.375</v>
          </cell>
          <cell r="CH115">
            <v>225</v>
          </cell>
          <cell r="CJ115">
            <v>56.25</v>
          </cell>
          <cell r="CK115">
            <v>28.125</v>
          </cell>
          <cell r="CL115">
            <v>28.125</v>
          </cell>
          <cell r="CM115">
            <v>22.5</v>
          </cell>
          <cell r="CN115">
            <v>45</v>
          </cell>
          <cell r="CO115">
            <v>157.5</v>
          </cell>
          <cell r="CP115">
            <v>270</v>
          </cell>
          <cell r="CQ115">
            <v>168.75</v>
          </cell>
          <cell r="CR115">
            <v>78.75</v>
          </cell>
          <cell r="CS115">
            <v>146.25</v>
          </cell>
          <cell r="CT115">
            <v>135</v>
          </cell>
          <cell r="CU115">
            <v>123.75000000000001</v>
          </cell>
          <cell r="CV115">
            <v>123.75000000000001</v>
          </cell>
          <cell r="CW115">
            <v>123.75000000000001</v>
          </cell>
          <cell r="CX115">
            <v>56.25</v>
          </cell>
          <cell r="CY115">
            <v>56.25</v>
          </cell>
          <cell r="CZ115">
            <v>78.75</v>
          </cell>
          <cell r="DA115">
            <v>56.25</v>
          </cell>
          <cell r="DB115">
            <v>56.25</v>
          </cell>
          <cell r="DC115">
            <v>33.75</v>
          </cell>
          <cell r="DD115">
            <v>33.75</v>
          </cell>
          <cell r="DE115">
            <v>168.75</v>
          </cell>
          <cell r="DF115">
            <v>180</v>
          </cell>
          <cell r="DG115">
            <v>78.75</v>
          </cell>
          <cell r="DH115">
            <v>78.75</v>
          </cell>
          <cell r="DI115">
            <v>180</v>
          </cell>
          <cell r="DJ115">
            <v>112.5</v>
          </cell>
          <cell r="DK115">
            <v>112.5</v>
          </cell>
          <cell r="DL115">
            <v>45</v>
          </cell>
          <cell r="DM115">
            <v>33.75</v>
          </cell>
          <cell r="DN115">
            <v>33.75</v>
          </cell>
          <cell r="DO115">
            <v>45</v>
          </cell>
          <cell r="DP115">
            <v>45</v>
          </cell>
          <cell r="DQ115">
            <v>45</v>
          </cell>
          <cell r="DR115">
            <v>45</v>
          </cell>
          <cell r="DS115">
            <v>33.75</v>
          </cell>
          <cell r="DT115">
            <v>33.75</v>
          </cell>
          <cell r="DU115">
            <v>135</v>
          </cell>
          <cell r="DV115">
            <v>90</v>
          </cell>
          <cell r="DW115">
            <v>33.75</v>
          </cell>
          <cell r="DX115">
            <v>90</v>
          </cell>
          <cell r="DY115">
            <v>78.75</v>
          </cell>
          <cell r="DZ115">
            <v>45</v>
          </cell>
          <cell r="EA115">
            <v>78.75</v>
          </cell>
          <cell r="EB115">
            <v>45</v>
          </cell>
          <cell r="EC115">
            <v>45</v>
          </cell>
          <cell r="ED115">
            <v>45</v>
          </cell>
          <cell r="EE115">
            <v>135</v>
          </cell>
          <cell r="EF115">
            <v>56.25</v>
          </cell>
          <cell r="EG115">
            <v>112.5</v>
          </cell>
          <cell r="EH115">
            <v>67.5</v>
          </cell>
          <cell r="EK115" t="str">
            <v>Jeff</v>
          </cell>
        </row>
        <row r="116">
          <cell r="A116">
            <v>113</v>
          </cell>
          <cell r="B116" t="str">
            <v>Joe Schmitz</v>
          </cell>
          <cell r="D116">
            <v>1</v>
          </cell>
          <cell r="E116">
            <v>1</v>
          </cell>
          <cell r="F116">
            <v>1</v>
          </cell>
          <cell r="G116">
            <v>275</v>
          </cell>
          <cell r="H116">
            <v>335</v>
          </cell>
          <cell r="I116">
            <v>225</v>
          </cell>
          <cell r="J116">
            <v>275</v>
          </cell>
          <cell r="K116">
            <v>247.5</v>
          </cell>
          <cell r="L116">
            <v>192.5</v>
          </cell>
          <cell r="M116">
            <v>192.5</v>
          </cell>
          <cell r="N116">
            <v>178.75</v>
          </cell>
          <cell r="O116">
            <v>335</v>
          </cell>
          <cell r="P116">
            <v>192.5</v>
          </cell>
          <cell r="Q116">
            <v>192.5</v>
          </cell>
          <cell r="R116">
            <v>368.50000000000006</v>
          </cell>
          <cell r="S116">
            <v>502.5</v>
          </cell>
          <cell r="T116">
            <v>137.5</v>
          </cell>
          <cell r="U116">
            <v>110</v>
          </cell>
          <cell r="V116">
            <v>110</v>
          </cell>
          <cell r="W116">
            <v>96.25</v>
          </cell>
          <cell r="X116">
            <v>96.25</v>
          </cell>
          <cell r="Y116">
            <v>150.75</v>
          </cell>
          <cell r="Z116">
            <v>251.25</v>
          </cell>
          <cell r="AA116">
            <v>150.75</v>
          </cell>
          <cell r="AB116">
            <v>150.75</v>
          </cell>
          <cell r="AC116">
            <v>368.50000000000006</v>
          </cell>
          <cell r="AD116">
            <v>110</v>
          </cell>
          <cell r="AE116">
            <v>445.55</v>
          </cell>
          <cell r="AF116">
            <v>385.24999999999994</v>
          </cell>
          <cell r="AG116">
            <v>343.75</v>
          </cell>
          <cell r="AH116">
            <v>178.75</v>
          </cell>
          <cell r="AI116">
            <v>281.25</v>
          </cell>
          <cell r="AJ116">
            <v>135</v>
          </cell>
          <cell r="AK116">
            <v>275</v>
          </cell>
          <cell r="AL116">
            <v>167.5</v>
          </cell>
          <cell r="AM116">
            <v>167.5</v>
          </cell>
          <cell r="AX116">
            <v>335</v>
          </cell>
          <cell r="AY116">
            <v>268</v>
          </cell>
          <cell r="AZ116">
            <v>167.5</v>
          </cell>
          <cell r="BA116">
            <v>150.75</v>
          </cell>
          <cell r="BB116">
            <v>134</v>
          </cell>
          <cell r="BC116">
            <v>67</v>
          </cell>
          <cell r="BD116">
            <v>201</v>
          </cell>
          <cell r="BE116">
            <v>117.24999999999999</v>
          </cell>
          <cell r="BF116">
            <v>234.49999999999997</v>
          </cell>
          <cell r="BG116">
            <v>117.24999999999999</v>
          </cell>
          <cell r="BH116">
            <v>134</v>
          </cell>
          <cell r="BI116">
            <v>134</v>
          </cell>
          <cell r="BJ116">
            <v>134</v>
          </cell>
          <cell r="BK116">
            <v>402</v>
          </cell>
          <cell r="BL116">
            <v>412.5</v>
          </cell>
          <cell r="BM116">
            <v>335</v>
          </cell>
          <cell r="BN116">
            <v>445.55</v>
          </cell>
          <cell r="BO116">
            <v>67</v>
          </cell>
          <cell r="BP116">
            <v>335</v>
          </cell>
          <cell r="BQ116">
            <v>335</v>
          </cell>
          <cell r="BR116">
            <v>167.5</v>
          </cell>
          <cell r="BS116">
            <v>167.5</v>
          </cell>
          <cell r="CB116">
            <v>225</v>
          </cell>
          <cell r="CC116">
            <v>180</v>
          </cell>
          <cell r="CD116">
            <v>90</v>
          </cell>
          <cell r="CE116">
            <v>78.75</v>
          </cell>
          <cell r="CF116">
            <v>45</v>
          </cell>
          <cell r="CG116">
            <v>39.375</v>
          </cell>
          <cell r="CH116">
            <v>225</v>
          </cell>
          <cell r="CJ116">
            <v>56.25</v>
          </cell>
          <cell r="CK116">
            <v>28.125</v>
          </cell>
          <cell r="CL116">
            <v>28.125</v>
          </cell>
          <cell r="CM116">
            <v>22.5</v>
          </cell>
          <cell r="CN116">
            <v>45</v>
          </cell>
          <cell r="CO116">
            <v>157.5</v>
          </cell>
          <cell r="CP116">
            <v>270</v>
          </cell>
          <cell r="CQ116">
            <v>168.75</v>
          </cell>
          <cell r="CR116">
            <v>78.75</v>
          </cell>
          <cell r="CS116">
            <v>146.25</v>
          </cell>
          <cell r="CT116">
            <v>135</v>
          </cell>
          <cell r="CU116">
            <v>123.75000000000001</v>
          </cell>
          <cell r="CV116">
            <v>123.75000000000001</v>
          </cell>
          <cell r="CW116">
            <v>123.75000000000001</v>
          </cell>
          <cell r="CX116">
            <v>56.25</v>
          </cell>
          <cell r="CY116">
            <v>56.25</v>
          </cell>
          <cell r="CZ116">
            <v>78.75</v>
          </cell>
          <cell r="DA116">
            <v>56.25</v>
          </cell>
          <cell r="DB116">
            <v>56.25</v>
          </cell>
          <cell r="DC116">
            <v>33.75</v>
          </cell>
          <cell r="DD116">
            <v>33.75</v>
          </cell>
          <cell r="DE116">
            <v>168.75</v>
          </cell>
          <cell r="DF116">
            <v>180</v>
          </cell>
          <cell r="DG116">
            <v>78.75</v>
          </cell>
          <cell r="DH116">
            <v>78.75</v>
          </cell>
          <cell r="DI116">
            <v>180</v>
          </cell>
          <cell r="DJ116">
            <v>112.5</v>
          </cell>
          <cell r="DK116">
            <v>112.5</v>
          </cell>
          <cell r="DL116">
            <v>45</v>
          </cell>
          <cell r="DM116">
            <v>33.75</v>
          </cell>
          <cell r="DN116">
            <v>33.75</v>
          </cell>
          <cell r="DO116">
            <v>45</v>
          </cell>
          <cell r="DP116">
            <v>45</v>
          </cell>
          <cell r="DQ116">
            <v>45</v>
          </cell>
          <cell r="DR116">
            <v>45</v>
          </cell>
          <cell r="DS116">
            <v>33.75</v>
          </cell>
          <cell r="DT116">
            <v>33.75</v>
          </cell>
          <cell r="DU116">
            <v>135</v>
          </cell>
          <cell r="DV116">
            <v>90</v>
          </cell>
          <cell r="DW116">
            <v>33.75</v>
          </cell>
          <cell r="DX116">
            <v>90</v>
          </cell>
          <cell r="DY116">
            <v>78.75</v>
          </cell>
          <cell r="DZ116">
            <v>45</v>
          </cell>
          <cell r="EA116">
            <v>78.75</v>
          </cell>
          <cell r="EB116">
            <v>45</v>
          </cell>
          <cell r="EC116">
            <v>45</v>
          </cell>
          <cell r="ED116">
            <v>45</v>
          </cell>
          <cell r="EE116">
            <v>135</v>
          </cell>
          <cell r="EF116">
            <v>56.25</v>
          </cell>
          <cell r="EG116">
            <v>112.5</v>
          </cell>
          <cell r="EH116">
            <v>67.5</v>
          </cell>
          <cell r="EK116" t="str">
            <v>Joe Schmitz</v>
          </cell>
        </row>
        <row r="117">
          <cell r="A117">
            <v>114</v>
          </cell>
          <cell r="B117" t="str">
            <v>christian</v>
          </cell>
          <cell r="D117">
            <v>1</v>
          </cell>
          <cell r="E117">
            <v>1</v>
          </cell>
          <cell r="F117">
            <v>1</v>
          </cell>
          <cell r="G117">
            <v>275</v>
          </cell>
          <cell r="H117">
            <v>335</v>
          </cell>
          <cell r="I117">
            <v>245</v>
          </cell>
          <cell r="J117">
            <v>275</v>
          </cell>
          <cell r="K117">
            <v>247.5</v>
          </cell>
          <cell r="L117">
            <v>192.5</v>
          </cell>
          <cell r="M117">
            <v>192.5</v>
          </cell>
          <cell r="N117">
            <v>178.75</v>
          </cell>
          <cell r="O117">
            <v>335</v>
          </cell>
          <cell r="P117">
            <v>192.5</v>
          </cell>
          <cell r="Q117">
            <v>192.5</v>
          </cell>
          <cell r="R117">
            <v>368.50000000000006</v>
          </cell>
          <cell r="S117">
            <v>502.5</v>
          </cell>
          <cell r="T117">
            <v>137.5</v>
          </cell>
          <cell r="U117">
            <v>110</v>
          </cell>
          <cell r="V117">
            <v>110</v>
          </cell>
          <cell r="W117">
            <v>96.25</v>
          </cell>
          <cell r="X117">
            <v>96.25</v>
          </cell>
          <cell r="Y117">
            <v>150.75</v>
          </cell>
          <cell r="Z117">
            <v>251.25</v>
          </cell>
          <cell r="AA117">
            <v>150.75</v>
          </cell>
          <cell r="AB117">
            <v>150.75</v>
          </cell>
          <cell r="AC117">
            <v>368.50000000000006</v>
          </cell>
          <cell r="AD117">
            <v>110</v>
          </cell>
          <cell r="AE117">
            <v>445.55</v>
          </cell>
          <cell r="AF117">
            <v>385.24999999999994</v>
          </cell>
          <cell r="AG117">
            <v>343.75</v>
          </cell>
          <cell r="AH117">
            <v>178.75</v>
          </cell>
          <cell r="AI117">
            <v>306.25</v>
          </cell>
          <cell r="AJ117">
            <v>147</v>
          </cell>
          <cell r="AK117">
            <v>275</v>
          </cell>
          <cell r="AL117">
            <v>167.5</v>
          </cell>
          <cell r="AM117">
            <v>167.5</v>
          </cell>
          <cell r="AX117">
            <v>335</v>
          </cell>
          <cell r="AY117">
            <v>268</v>
          </cell>
          <cell r="AZ117">
            <v>167.5</v>
          </cell>
          <cell r="BA117">
            <v>150.75</v>
          </cell>
          <cell r="BB117">
            <v>134</v>
          </cell>
          <cell r="BC117">
            <v>67</v>
          </cell>
          <cell r="BD117">
            <v>201</v>
          </cell>
          <cell r="BE117">
            <v>117.24999999999999</v>
          </cell>
          <cell r="BF117">
            <v>234.49999999999997</v>
          </cell>
          <cell r="BG117">
            <v>117.24999999999999</v>
          </cell>
          <cell r="BH117">
            <v>134</v>
          </cell>
          <cell r="BI117">
            <v>134</v>
          </cell>
          <cell r="BJ117">
            <v>134</v>
          </cell>
          <cell r="BK117">
            <v>402</v>
          </cell>
          <cell r="BL117">
            <v>412.5</v>
          </cell>
          <cell r="BM117">
            <v>335</v>
          </cell>
          <cell r="BN117">
            <v>445.55</v>
          </cell>
          <cell r="BO117">
            <v>67</v>
          </cell>
          <cell r="BP117">
            <v>335</v>
          </cell>
          <cell r="BQ117">
            <v>335</v>
          </cell>
          <cell r="BR117">
            <v>167.5</v>
          </cell>
          <cell r="BS117">
            <v>167.5</v>
          </cell>
          <cell r="CB117">
            <v>245</v>
          </cell>
          <cell r="CC117">
            <v>196</v>
          </cell>
          <cell r="CD117">
            <v>98</v>
          </cell>
          <cell r="CE117">
            <v>85.75</v>
          </cell>
          <cell r="CF117">
            <v>49</v>
          </cell>
          <cell r="CG117">
            <v>42.875</v>
          </cell>
          <cell r="CH117">
            <v>245</v>
          </cell>
          <cell r="CJ117">
            <v>61.25</v>
          </cell>
          <cell r="CK117">
            <v>30.625</v>
          </cell>
          <cell r="CL117">
            <v>30.625</v>
          </cell>
          <cell r="CM117">
            <v>24.5</v>
          </cell>
          <cell r="CN117">
            <v>49</v>
          </cell>
          <cell r="CO117">
            <v>171.5</v>
          </cell>
          <cell r="CP117">
            <v>294</v>
          </cell>
          <cell r="CQ117">
            <v>183.75</v>
          </cell>
          <cell r="CR117">
            <v>85.75</v>
          </cell>
          <cell r="CS117">
            <v>159.25</v>
          </cell>
          <cell r="CT117">
            <v>147</v>
          </cell>
          <cell r="CU117">
            <v>134.75</v>
          </cell>
          <cell r="CV117">
            <v>134.75</v>
          </cell>
          <cell r="CW117">
            <v>134.75</v>
          </cell>
          <cell r="CX117">
            <v>61.25</v>
          </cell>
          <cell r="CY117">
            <v>61.25</v>
          </cell>
          <cell r="CZ117">
            <v>85.75</v>
          </cell>
          <cell r="DA117">
            <v>61.25</v>
          </cell>
          <cell r="DB117">
            <v>61.25</v>
          </cell>
          <cell r="DC117">
            <v>36.75</v>
          </cell>
          <cell r="DD117">
            <v>36.75</v>
          </cell>
          <cell r="DE117">
            <v>183.75</v>
          </cell>
          <cell r="DF117">
            <v>196</v>
          </cell>
          <cell r="DG117">
            <v>85.75</v>
          </cell>
          <cell r="DH117">
            <v>85.75</v>
          </cell>
          <cell r="DI117">
            <v>196</v>
          </cell>
          <cell r="DJ117">
            <v>122.5</v>
          </cell>
          <cell r="DK117">
            <v>122.5</v>
          </cell>
          <cell r="DL117">
            <v>49</v>
          </cell>
          <cell r="DM117">
            <v>36.75</v>
          </cell>
          <cell r="DN117">
            <v>36.75</v>
          </cell>
          <cell r="DO117">
            <v>49</v>
          </cell>
          <cell r="DP117">
            <v>49</v>
          </cell>
          <cell r="DQ117">
            <v>49</v>
          </cell>
          <cell r="DR117">
            <v>49</v>
          </cell>
          <cell r="DS117">
            <v>36.75</v>
          </cell>
          <cell r="DT117">
            <v>36.75</v>
          </cell>
          <cell r="DU117">
            <v>147</v>
          </cell>
          <cell r="DV117">
            <v>98</v>
          </cell>
          <cell r="DW117">
            <v>36.75</v>
          </cell>
          <cell r="DX117">
            <v>98</v>
          </cell>
          <cell r="DY117">
            <v>85.75</v>
          </cell>
          <cell r="DZ117">
            <v>49</v>
          </cell>
          <cell r="EA117">
            <v>85.75</v>
          </cell>
          <cell r="EB117">
            <v>49</v>
          </cell>
          <cell r="EC117">
            <v>49</v>
          </cell>
          <cell r="ED117">
            <v>49</v>
          </cell>
          <cell r="EE117">
            <v>147</v>
          </cell>
          <cell r="EF117">
            <v>61.25</v>
          </cell>
          <cell r="EG117">
            <v>122.5</v>
          </cell>
          <cell r="EH117">
            <v>73.5</v>
          </cell>
          <cell r="EK117" t="str">
            <v>christian</v>
          </cell>
        </row>
        <row r="118">
          <cell r="A118">
            <v>115</v>
          </cell>
          <cell r="B118" t="str">
            <v>Connor Riley</v>
          </cell>
          <cell r="D118">
            <v>1</v>
          </cell>
          <cell r="E118">
            <v>1</v>
          </cell>
          <cell r="F118">
            <v>1</v>
          </cell>
          <cell r="G118">
            <v>220</v>
          </cell>
          <cell r="H118">
            <v>275</v>
          </cell>
          <cell r="I118">
            <v>150</v>
          </cell>
          <cell r="J118">
            <v>220</v>
          </cell>
          <cell r="K118">
            <v>198</v>
          </cell>
          <cell r="L118">
            <v>154</v>
          </cell>
          <cell r="M118">
            <v>154</v>
          </cell>
          <cell r="N118">
            <v>143</v>
          </cell>
          <cell r="O118">
            <v>275</v>
          </cell>
          <cell r="P118">
            <v>154</v>
          </cell>
          <cell r="Q118">
            <v>154</v>
          </cell>
          <cell r="R118">
            <v>302.5</v>
          </cell>
          <cell r="S118">
            <v>412.5</v>
          </cell>
          <cell r="T118">
            <v>110</v>
          </cell>
          <cell r="U118">
            <v>88</v>
          </cell>
          <cell r="V118">
            <v>88</v>
          </cell>
          <cell r="W118">
            <v>77</v>
          </cell>
          <cell r="X118">
            <v>77</v>
          </cell>
          <cell r="Y118">
            <v>123.75</v>
          </cell>
          <cell r="Z118">
            <v>206.25</v>
          </cell>
          <cell r="AA118">
            <v>123.75</v>
          </cell>
          <cell r="AB118">
            <v>123.75</v>
          </cell>
          <cell r="AC118">
            <v>302.5</v>
          </cell>
          <cell r="AD118">
            <v>88</v>
          </cell>
          <cell r="AE118">
            <v>365.75</v>
          </cell>
          <cell r="AF118">
            <v>316.25</v>
          </cell>
          <cell r="AG118">
            <v>275</v>
          </cell>
          <cell r="AH118">
            <v>143</v>
          </cell>
          <cell r="AI118">
            <v>187.5</v>
          </cell>
          <cell r="AJ118">
            <v>90</v>
          </cell>
          <cell r="AK118">
            <v>220</v>
          </cell>
          <cell r="AL118">
            <v>137.5</v>
          </cell>
          <cell r="AM118">
            <v>137.5</v>
          </cell>
          <cell r="AX118">
            <v>275</v>
          </cell>
          <cell r="AY118">
            <v>220</v>
          </cell>
          <cell r="AZ118">
            <v>137.5</v>
          </cell>
          <cell r="BA118">
            <v>123.75</v>
          </cell>
          <cell r="BB118">
            <v>110</v>
          </cell>
          <cell r="BC118">
            <v>55</v>
          </cell>
          <cell r="BD118">
            <v>165</v>
          </cell>
          <cell r="BE118">
            <v>96.25</v>
          </cell>
          <cell r="BF118">
            <v>192.5</v>
          </cell>
          <cell r="BG118">
            <v>96.25</v>
          </cell>
          <cell r="BH118">
            <v>110</v>
          </cell>
          <cell r="BI118">
            <v>110</v>
          </cell>
          <cell r="BJ118">
            <v>110</v>
          </cell>
          <cell r="BK118">
            <v>330</v>
          </cell>
          <cell r="BL118">
            <v>330</v>
          </cell>
          <cell r="BM118">
            <v>275</v>
          </cell>
          <cell r="BN118">
            <v>365.75</v>
          </cell>
          <cell r="BO118">
            <v>55</v>
          </cell>
          <cell r="BP118">
            <v>275</v>
          </cell>
          <cell r="BQ118">
            <v>275</v>
          </cell>
          <cell r="BR118">
            <v>137.5</v>
          </cell>
          <cell r="BS118">
            <v>137.5</v>
          </cell>
          <cell r="CB118">
            <v>150</v>
          </cell>
          <cell r="CC118">
            <v>120</v>
          </cell>
          <cell r="CD118">
            <v>60</v>
          </cell>
          <cell r="CE118">
            <v>52.5</v>
          </cell>
          <cell r="CF118">
            <v>30</v>
          </cell>
          <cell r="CG118">
            <v>26.25</v>
          </cell>
          <cell r="CH118">
            <v>150</v>
          </cell>
          <cell r="CJ118">
            <v>37.5</v>
          </cell>
          <cell r="CK118">
            <v>18.75</v>
          </cell>
          <cell r="CL118">
            <v>18.75</v>
          </cell>
          <cell r="CM118">
            <v>15</v>
          </cell>
          <cell r="CN118">
            <v>30</v>
          </cell>
          <cell r="CO118">
            <v>105</v>
          </cell>
          <cell r="CP118">
            <v>180</v>
          </cell>
          <cell r="CQ118">
            <v>112.5</v>
          </cell>
          <cell r="CR118">
            <v>52.5</v>
          </cell>
          <cell r="CS118">
            <v>97.5</v>
          </cell>
          <cell r="CT118">
            <v>90</v>
          </cell>
          <cell r="CU118">
            <v>82.5</v>
          </cell>
          <cell r="CV118">
            <v>82.5</v>
          </cell>
          <cell r="CW118">
            <v>82.5</v>
          </cell>
          <cell r="CX118">
            <v>37.5</v>
          </cell>
          <cell r="CY118">
            <v>37.5</v>
          </cell>
          <cell r="CZ118">
            <v>52.5</v>
          </cell>
          <cell r="DA118">
            <v>37.5</v>
          </cell>
          <cell r="DB118">
            <v>37.5</v>
          </cell>
          <cell r="DC118">
            <v>22.5</v>
          </cell>
          <cell r="DD118">
            <v>22.5</v>
          </cell>
          <cell r="DE118">
            <v>112.5</v>
          </cell>
          <cell r="DF118">
            <v>120</v>
          </cell>
          <cell r="DG118">
            <v>52.5</v>
          </cell>
          <cell r="DH118">
            <v>52.5</v>
          </cell>
          <cell r="DI118">
            <v>120</v>
          </cell>
          <cell r="DJ118">
            <v>75</v>
          </cell>
          <cell r="DK118">
            <v>75</v>
          </cell>
          <cell r="DL118">
            <v>30</v>
          </cell>
          <cell r="DM118">
            <v>22.5</v>
          </cell>
          <cell r="DN118">
            <v>22.5</v>
          </cell>
          <cell r="DO118">
            <v>30</v>
          </cell>
          <cell r="DP118">
            <v>30</v>
          </cell>
          <cell r="DQ118">
            <v>30</v>
          </cell>
          <cell r="DR118">
            <v>30</v>
          </cell>
          <cell r="DS118">
            <v>22.5</v>
          </cell>
          <cell r="DT118">
            <v>22.5</v>
          </cell>
          <cell r="DU118">
            <v>90</v>
          </cell>
          <cell r="DV118">
            <v>60</v>
          </cell>
          <cell r="DW118">
            <v>22.5</v>
          </cell>
          <cell r="DX118">
            <v>60</v>
          </cell>
          <cell r="DY118">
            <v>52.5</v>
          </cell>
          <cell r="DZ118">
            <v>30</v>
          </cell>
          <cell r="EA118">
            <v>52.5</v>
          </cell>
          <cell r="EB118">
            <v>30</v>
          </cell>
          <cell r="EC118">
            <v>30</v>
          </cell>
          <cell r="ED118">
            <v>30</v>
          </cell>
          <cell r="EE118">
            <v>90</v>
          </cell>
          <cell r="EF118">
            <v>37.5</v>
          </cell>
          <cell r="EG118">
            <v>75</v>
          </cell>
          <cell r="EH118">
            <v>45</v>
          </cell>
          <cell r="EK118" t="str">
            <v>Connor Riley</v>
          </cell>
        </row>
        <row r="119">
          <cell r="A119">
            <v>116</v>
          </cell>
          <cell r="B119" t="str">
            <v>Ryan Riley</v>
          </cell>
          <cell r="D119">
            <v>1</v>
          </cell>
          <cell r="E119">
            <v>1</v>
          </cell>
          <cell r="F119">
            <v>1</v>
          </cell>
          <cell r="G119">
            <v>220</v>
          </cell>
          <cell r="H119">
            <v>275</v>
          </cell>
          <cell r="I119">
            <v>150</v>
          </cell>
          <cell r="J119">
            <v>220</v>
          </cell>
          <cell r="K119">
            <v>198</v>
          </cell>
          <cell r="L119">
            <v>154</v>
          </cell>
          <cell r="M119">
            <v>154</v>
          </cell>
          <cell r="N119">
            <v>143</v>
          </cell>
          <cell r="O119">
            <v>275</v>
          </cell>
          <cell r="P119">
            <v>154</v>
          </cell>
          <cell r="Q119">
            <v>154</v>
          </cell>
          <cell r="R119">
            <v>302.5</v>
          </cell>
          <cell r="S119">
            <v>412.5</v>
          </cell>
          <cell r="T119">
            <v>110</v>
          </cell>
          <cell r="U119">
            <v>88</v>
          </cell>
          <cell r="V119">
            <v>88</v>
          </cell>
          <cell r="W119">
            <v>77</v>
          </cell>
          <cell r="X119">
            <v>77</v>
          </cell>
          <cell r="Y119">
            <v>123.75</v>
          </cell>
          <cell r="Z119">
            <v>206.25</v>
          </cell>
          <cell r="AA119">
            <v>123.75</v>
          </cell>
          <cell r="AB119">
            <v>123.75</v>
          </cell>
          <cell r="AC119">
            <v>302.5</v>
          </cell>
          <cell r="AD119">
            <v>88</v>
          </cell>
          <cell r="AE119">
            <v>365.75</v>
          </cell>
          <cell r="AF119">
            <v>316.25</v>
          </cell>
          <cell r="AG119">
            <v>275</v>
          </cell>
          <cell r="AH119">
            <v>143</v>
          </cell>
          <cell r="AI119">
            <v>187.5</v>
          </cell>
          <cell r="AJ119">
            <v>90</v>
          </cell>
          <cell r="AK119">
            <v>220</v>
          </cell>
          <cell r="AL119">
            <v>137.5</v>
          </cell>
          <cell r="AM119">
            <v>137.5</v>
          </cell>
          <cell r="AX119">
            <v>275</v>
          </cell>
          <cell r="AY119">
            <v>220</v>
          </cell>
          <cell r="AZ119">
            <v>137.5</v>
          </cell>
          <cell r="BA119">
            <v>123.75</v>
          </cell>
          <cell r="BB119">
            <v>110</v>
          </cell>
          <cell r="BC119">
            <v>55</v>
          </cell>
          <cell r="BD119">
            <v>165</v>
          </cell>
          <cell r="BE119">
            <v>96.25</v>
          </cell>
          <cell r="BF119">
            <v>192.5</v>
          </cell>
          <cell r="BG119">
            <v>96.25</v>
          </cell>
          <cell r="BH119">
            <v>110</v>
          </cell>
          <cell r="BI119">
            <v>110</v>
          </cell>
          <cell r="BJ119">
            <v>110</v>
          </cell>
          <cell r="BK119">
            <v>330</v>
          </cell>
          <cell r="BL119">
            <v>330</v>
          </cell>
          <cell r="BM119">
            <v>275</v>
          </cell>
          <cell r="BN119">
            <v>365.75</v>
          </cell>
          <cell r="BO119">
            <v>55</v>
          </cell>
          <cell r="BP119">
            <v>275</v>
          </cell>
          <cell r="BQ119">
            <v>275</v>
          </cell>
          <cell r="BR119">
            <v>137.5</v>
          </cell>
          <cell r="BS119">
            <v>137.5</v>
          </cell>
          <cell r="CB119">
            <v>150</v>
          </cell>
          <cell r="CC119">
            <v>120</v>
          </cell>
          <cell r="CD119">
            <v>60</v>
          </cell>
          <cell r="CE119">
            <v>52.5</v>
          </cell>
          <cell r="CF119">
            <v>30</v>
          </cell>
          <cell r="CG119">
            <v>26.25</v>
          </cell>
          <cell r="CH119">
            <v>150</v>
          </cell>
          <cell r="CJ119">
            <v>37.5</v>
          </cell>
          <cell r="CK119">
            <v>18.75</v>
          </cell>
          <cell r="CL119">
            <v>18.75</v>
          </cell>
          <cell r="CM119">
            <v>15</v>
          </cell>
          <cell r="CN119">
            <v>30</v>
          </cell>
          <cell r="CO119">
            <v>105</v>
          </cell>
          <cell r="CP119">
            <v>180</v>
          </cell>
          <cell r="CQ119">
            <v>112.5</v>
          </cell>
          <cell r="CR119">
            <v>52.5</v>
          </cell>
          <cell r="CS119">
            <v>97.5</v>
          </cell>
          <cell r="CT119">
            <v>90</v>
          </cell>
          <cell r="CU119">
            <v>82.5</v>
          </cell>
          <cell r="CV119">
            <v>82.5</v>
          </cell>
          <cell r="CW119">
            <v>82.5</v>
          </cell>
          <cell r="CX119">
            <v>37.5</v>
          </cell>
          <cell r="CY119">
            <v>37.5</v>
          </cell>
          <cell r="CZ119">
            <v>52.5</v>
          </cell>
          <cell r="DA119">
            <v>37.5</v>
          </cell>
          <cell r="DB119">
            <v>37.5</v>
          </cell>
          <cell r="DC119">
            <v>22.5</v>
          </cell>
          <cell r="DD119">
            <v>22.5</v>
          </cell>
          <cell r="DE119">
            <v>112.5</v>
          </cell>
          <cell r="DF119">
            <v>120</v>
          </cell>
          <cell r="DG119">
            <v>52.5</v>
          </cell>
          <cell r="DH119">
            <v>52.5</v>
          </cell>
          <cell r="DI119">
            <v>120</v>
          </cell>
          <cell r="DJ119">
            <v>75</v>
          </cell>
          <cell r="DK119">
            <v>75</v>
          </cell>
          <cell r="DL119">
            <v>30</v>
          </cell>
          <cell r="DM119">
            <v>22.5</v>
          </cell>
          <cell r="DN119">
            <v>22.5</v>
          </cell>
          <cell r="DO119">
            <v>30</v>
          </cell>
          <cell r="DP119">
            <v>30</v>
          </cell>
          <cell r="DQ119">
            <v>30</v>
          </cell>
          <cell r="DR119">
            <v>30</v>
          </cell>
          <cell r="DS119">
            <v>22.5</v>
          </cell>
          <cell r="DT119">
            <v>22.5</v>
          </cell>
          <cell r="DU119">
            <v>90</v>
          </cell>
          <cell r="DV119">
            <v>60</v>
          </cell>
          <cell r="DW119">
            <v>22.5</v>
          </cell>
          <cell r="DX119">
            <v>60</v>
          </cell>
          <cell r="DY119">
            <v>52.5</v>
          </cell>
          <cell r="DZ119">
            <v>30</v>
          </cell>
          <cell r="EA119">
            <v>52.5</v>
          </cell>
          <cell r="EB119">
            <v>30</v>
          </cell>
          <cell r="EC119">
            <v>30</v>
          </cell>
          <cell r="ED119">
            <v>30</v>
          </cell>
          <cell r="EE119">
            <v>90</v>
          </cell>
          <cell r="EF119">
            <v>37.5</v>
          </cell>
          <cell r="EG119">
            <v>75</v>
          </cell>
          <cell r="EH119">
            <v>45</v>
          </cell>
          <cell r="EK119" t="str">
            <v>Ryan Riley</v>
          </cell>
        </row>
        <row r="120">
          <cell r="A120">
            <v>117</v>
          </cell>
          <cell r="B120" t="str">
            <v>Oliver</v>
          </cell>
          <cell r="D120">
            <v>1</v>
          </cell>
          <cell r="E120">
            <v>1</v>
          </cell>
          <cell r="F120">
            <v>1</v>
          </cell>
          <cell r="G120">
            <v>185</v>
          </cell>
          <cell r="H120">
            <v>200</v>
          </cell>
          <cell r="I120">
            <v>150</v>
          </cell>
          <cell r="J120">
            <v>185</v>
          </cell>
          <cell r="K120">
            <v>166.5</v>
          </cell>
          <cell r="L120">
            <v>129.5</v>
          </cell>
          <cell r="M120">
            <v>129.5</v>
          </cell>
          <cell r="N120">
            <v>120.25</v>
          </cell>
          <cell r="O120">
            <v>200</v>
          </cell>
          <cell r="P120">
            <v>129.5</v>
          </cell>
          <cell r="Q120">
            <v>129.5</v>
          </cell>
          <cell r="R120">
            <v>220.00000000000003</v>
          </cell>
          <cell r="S120">
            <v>300</v>
          </cell>
          <cell r="T120">
            <v>92.5</v>
          </cell>
          <cell r="U120">
            <v>74</v>
          </cell>
          <cell r="V120">
            <v>74</v>
          </cell>
          <cell r="W120">
            <v>64.75</v>
          </cell>
          <cell r="X120">
            <v>64.75</v>
          </cell>
          <cell r="Y120">
            <v>90</v>
          </cell>
          <cell r="Z120">
            <v>150</v>
          </cell>
          <cell r="AA120">
            <v>90</v>
          </cell>
          <cell r="AB120">
            <v>90</v>
          </cell>
          <cell r="AC120">
            <v>220.00000000000003</v>
          </cell>
          <cell r="AD120">
            <v>74</v>
          </cell>
          <cell r="AE120">
            <v>266</v>
          </cell>
          <cell r="AF120">
            <v>229.99999999999997</v>
          </cell>
          <cell r="AG120">
            <v>231.25</v>
          </cell>
          <cell r="AH120">
            <v>120.25</v>
          </cell>
          <cell r="AI120">
            <v>187.5</v>
          </cell>
          <cell r="AJ120">
            <v>90</v>
          </cell>
          <cell r="AK120">
            <v>185</v>
          </cell>
          <cell r="AL120">
            <v>100</v>
          </cell>
          <cell r="AM120">
            <v>100</v>
          </cell>
          <cell r="AX120">
            <v>200</v>
          </cell>
          <cell r="AY120">
            <v>160</v>
          </cell>
          <cell r="AZ120">
            <v>100</v>
          </cell>
          <cell r="BA120">
            <v>90</v>
          </cell>
          <cell r="BB120">
            <v>80</v>
          </cell>
          <cell r="BC120">
            <v>40</v>
          </cell>
          <cell r="BD120">
            <v>120</v>
          </cell>
          <cell r="BE120">
            <v>70</v>
          </cell>
          <cell r="BF120">
            <v>140</v>
          </cell>
          <cell r="BG120">
            <v>70</v>
          </cell>
          <cell r="BH120">
            <v>80</v>
          </cell>
          <cell r="BI120">
            <v>80</v>
          </cell>
          <cell r="BJ120">
            <v>80</v>
          </cell>
          <cell r="BK120">
            <v>240</v>
          </cell>
          <cell r="BL120">
            <v>277.5</v>
          </cell>
          <cell r="BM120">
            <v>200</v>
          </cell>
          <cell r="BN120">
            <v>266</v>
          </cell>
          <cell r="BO120">
            <v>40</v>
          </cell>
          <cell r="BP120">
            <v>200</v>
          </cell>
          <cell r="BQ120">
            <v>200</v>
          </cell>
          <cell r="BR120">
            <v>100</v>
          </cell>
          <cell r="BS120">
            <v>100</v>
          </cell>
          <cell r="CB120">
            <v>150</v>
          </cell>
          <cell r="CC120">
            <v>120</v>
          </cell>
          <cell r="CD120">
            <v>60</v>
          </cell>
          <cell r="CE120">
            <v>52.5</v>
          </cell>
          <cell r="CF120">
            <v>30</v>
          </cell>
          <cell r="CG120">
            <v>26.25</v>
          </cell>
          <cell r="CH120">
            <v>150</v>
          </cell>
          <cell r="CJ120">
            <v>37.5</v>
          </cell>
          <cell r="CK120">
            <v>18.75</v>
          </cell>
          <cell r="CL120">
            <v>18.75</v>
          </cell>
          <cell r="CM120">
            <v>15</v>
          </cell>
          <cell r="CN120">
            <v>30</v>
          </cell>
          <cell r="CO120">
            <v>105</v>
          </cell>
          <cell r="CP120">
            <v>180</v>
          </cell>
          <cell r="CQ120">
            <v>112.5</v>
          </cell>
          <cell r="CR120">
            <v>52.5</v>
          </cell>
          <cell r="CS120">
            <v>97.5</v>
          </cell>
          <cell r="CT120">
            <v>90</v>
          </cell>
          <cell r="CU120">
            <v>82.5</v>
          </cell>
          <cell r="CV120">
            <v>82.5</v>
          </cell>
          <cell r="CW120">
            <v>82.5</v>
          </cell>
          <cell r="CX120">
            <v>37.5</v>
          </cell>
          <cell r="CY120">
            <v>37.5</v>
          </cell>
          <cell r="CZ120">
            <v>52.5</v>
          </cell>
          <cell r="DA120">
            <v>37.5</v>
          </cell>
          <cell r="DB120">
            <v>37.5</v>
          </cell>
          <cell r="DC120">
            <v>22.5</v>
          </cell>
          <cell r="DD120">
            <v>22.5</v>
          </cell>
          <cell r="DE120">
            <v>112.5</v>
          </cell>
          <cell r="DF120">
            <v>120</v>
          </cell>
          <cell r="DG120">
            <v>52.5</v>
          </cell>
          <cell r="DH120">
            <v>52.5</v>
          </cell>
          <cell r="DI120">
            <v>120</v>
          </cell>
          <cell r="DJ120">
            <v>75</v>
          </cell>
          <cell r="DK120">
            <v>75</v>
          </cell>
          <cell r="DL120">
            <v>30</v>
          </cell>
          <cell r="DM120">
            <v>22.5</v>
          </cell>
          <cell r="DN120">
            <v>22.5</v>
          </cell>
          <cell r="DO120">
            <v>30</v>
          </cell>
          <cell r="DP120">
            <v>30</v>
          </cell>
          <cell r="DQ120">
            <v>30</v>
          </cell>
          <cell r="DR120">
            <v>30</v>
          </cell>
          <cell r="DS120">
            <v>22.5</v>
          </cell>
          <cell r="DT120">
            <v>22.5</v>
          </cell>
          <cell r="DU120">
            <v>90</v>
          </cell>
          <cell r="DV120">
            <v>60</v>
          </cell>
          <cell r="DW120">
            <v>22.5</v>
          </cell>
          <cell r="DX120">
            <v>60</v>
          </cell>
          <cell r="DY120">
            <v>52.5</v>
          </cell>
          <cell r="DZ120">
            <v>30</v>
          </cell>
          <cell r="EA120">
            <v>52.5</v>
          </cell>
          <cell r="EB120">
            <v>30</v>
          </cell>
          <cell r="EC120">
            <v>30</v>
          </cell>
          <cell r="ED120">
            <v>30</v>
          </cell>
          <cell r="EE120">
            <v>90</v>
          </cell>
          <cell r="EF120">
            <v>37.5</v>
          </cell>
          <cell r="EG120">
            <v>75</v>
          </cell>
          <cell r="EH120">
            <v>45</v>
          </cell>
          <cell r="EK120" t="str">
            <v>Oliver</v>
          </cell>
        </row>
        <row r="121">
          <cell r="A121">
            <v>118</v>
          </cell>
          <cell r="B121" t="str">
            <v>jordan Lovick</v>
          </cell>
          <cell r="D121">
            <v>1</v>
          </cell>
          <cell r="E121">
            <v>1</v>
          </cell>
          <cell r="F121">
            <v>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K121" t="str">
            <v>jordan Lovick</v>
          </cell>
        </row>
        <row r="122">
          <cell r="A122">
            <v>119</v>
          </cell>
          <cell r="B122" t="str">
            <v>Q Lewis</v>
          </cell>
          <cell r="D122">
            <v>1</v>
          </cell>
          <cell r="E122">
            <v>1</v>
          </cell>
          <cell r="F122">
            <v>1</v>
          </cell>
          <cell r="G122">
            <v>250</v>
          </cell>
          <cell r="H122">
            <v>325</v>
          </cell>
          <cell r="I122">
            <v>265</v>
          </cell>
          <cell r="J122">
            <v>250</v>
          </cell>
          <cell r="K122">
            <v>225</v>
          </cell>
          <cell r="L122">
            <v>175</v>
          </cell>
          <cell r="M122">
            <v>175</v>
          </cell>
          <cell r="N122">
            <v>162.5</v>
          </cell>
          <cell r="O122">
            <v>325</v>
          </cell>
          <cell r="P122">
            <v>175</v>
          </cell>
          <cell r="Q122">
            <v>175</v>
          </cell>
          <cell r="R122">
            <v>357.50000000000006</v>
          </cell>
          <cell r="S122">
            <v>487.5</v>
          </cell>
          <cell r="T122">
            <v>125</v>
          </cell>
          <cell r="U122">
            <v>100</v>
          </cell>
          <cell r="V122">
            <v>100</v>
          </cell>
          <cell r="W122">
            <v>87.5</v>
          </cell>
          <cell r="X122">
            <v>87.5</v>
          </cell>
          <cell r="Y122">
            <v>146.25</v>
          </cell>
          <cell r="Z122">
            <v>243.75</v>
          </cell>
          <cell r="AA122">
            <v>146.25</v>
          </cell>
          <cell r="AB122">
            <v>146.25</v>
          </cell>
          <cell r="AC122">
            <v>357.50000000000006</v>
          </cell>
          <cell r="AD122">
            <v>100</v>
          </cell>
          <cell r="AE122">
            <v>432.25</v>
          </cell>
          <cell r="AF122">
            <v>373.74999999999994</v>
          </cell>
          <cell r="AG122">
            <v>312.5</v>
          </cell>
          <cell r="AH122">
            <v>162.5</v>
          </cell>
          <cell r="AI122">
            <v>331.25</v>
          </cell>
          <cell r="AJ122">
            <v>159</v>
          </cell>
          <cell r="AK122">
            <v>250</v>
          </cell>
          <cell r="AL122">
            <v>162.5</v>
          </cell>
          <cell r="AM122">
            <v>162.5</v>
          </cell>
          <cell r="AX122">
            <v>325</v>
          </cell>
          <cell r="AY122">
            <v>260</v>
          </cell>
          <cell r="AZ122">
            <v>162.5</v>
          </cell>
          <cell r="BA122">
            <v>146.25</v>
          </cell>
          <cell r="BB122">
            <v>130</v>
          </cell>
          <cell r="BC122">
            <v>65</v>
          </cell>
          <cell r="BD122">
            <v>195</v>
          </cell>
          <cell r="BE122">
            <v>113.74999999999999</v>
          </cell>
          <cell r="BF122">
            <v>227.49999999999997</v>
          </cell>
          <cell r="BG122">
            <v>113.74999999999999</v>
          </cell>
          <cell r="BH122">
            <v>130</v>
          </cell>
          <cell r="BI122">
            <v>130</v>
          </cell>
          <cell r="BJ122">
            <v>130</v>
          </cell>
          <cell r="BK122">
            <v>390</v>
          </cell>
          <cell r="BL122">
            <v>375</v>
          </cell>
          <cell r="BM122">
            <v>325</v>
          </cell>
          <cell r="BN122">
            <v>432.25</v>
          </cell>
          <cell r="BO122">
            <v>65</v>
          </cell>
          <cell r="BP122">
            <v>325</v>
          </cell>
          <cell r="BQ122">
            <v>325</v>
          </cell>
          <cell r="BR122">
            <v>162.5</v>
          </cell>
          <cell r="BS122">
            <v>162.5</v>
          </cell>
          <cell r="CB122">
            <v>265</v>
          </cell>
          <cell r="CC122">
            <v>212</v>
          </cell>
          <cell r="CD122">
            <v>106</v>
          </cell>
          <cell r="CE122">
            <v>92.75</v>
          </cell>
          <cell r="CF122">
            <v>53</v>
          </cell>
          <cell r="CG122">
            <v>46.375</v>
          </cell>
          <cell r="CH122">
            <v>265</v>
          </cell>
          <cell r="CJ122">
            <v>66.25</v>
          </cell>
          <cell r="CK122">
            <v>33.125</v>
          </cell>
          <cell r="CL122">
            <v>33.125</v>
          </cell>
          <cell r="CM122">
            <v>26.5</v>
          </cell>
          <cell r="CN122">
            <v>53</v>
          </cell>
          <cell r="CO122">
            <v>185.5</v>
          </cell>
          <cell r="CP122">
            <v>318</v>
          </cell>
          <cell r="CQ122">
            <v>198.75</v>
          </cell>
          <cell r="CR122">
            <v>92.75</v>
          </cell>
          <cell r="CS122">
            <v>172.25</v>
          </cell>
          <cell r="CT122">
            <v>159</v>
          </cell>
          <cell r="CU122">
            <v>145.75</v>
          </cell>
          <cell r="CV122">
            <v>145.75</v>
          </cell>
          <cell r="CW122">
            <v>145.75</v>
          </cell>
          <cell r="CX122">
            <v>66.25</v>
          </cell>
          <cell r="CY122">
            <v>66.25</v>
          </cell>
          <cell r="CZ122">
            <v>92.75</v>
          </cell>
          <cell r="DA122">
            <v>66.25</v>
          </cell>
          <cell r="DB122">
            <v>66.25</v>
          </cell>
          <cell r="DC122">
            <v>39.75</v>
          </cell>
          <cell r="DD122">
            <v>39.75</v>
          </cell>
          <cell r="DE122">
            <v>198.75</v>
          </cell>
          <cell r="DF122">
            <v>212</v>
          </cell>
          <cell r="DG122">
            <v>92.75</v>
          </cell>
          <cell r="DH122">
            <v>92.75</v>
          </cell>
          <cell r="DI122">
            <v>212</v>
          </cell>
          <cell r="DJ122">
            <v>132.5</v>
          </cell>
          <cell r="DK122">
            <v>132.5</v>
          </cell>
          <cell r="DL122">
            <v>53</v>
          </cell>
          <cell r="DM122">
            <v>39.75</v>
          </cell>
          <cell r="DN122">
            <v>39.75</v>
          </cell>
          <cell r="DO122">
            <v>53</v>
          </cell>
          <cell r="DP122">
            <v>53</v>
          </cell>
          <cell r="DQ122">
            <v>53</v>
          </cell>
          <cell r="DR122">
            <v>53</v>
          </cell>
          <cell r="DS122">
            <v>39.75</v>
          </cell>
          <cell r="DT122">
            <v>39.75</v>
          </cell>
          <cell r="DU122">
            <v>159</v>
          </cell>
          <cell r="DV122">
            <v>106</v>
          </cell>
          <cell r="DW122">
            <v>39.75</v>
          </cell>
          <cell r="DX122">
            <v>106</v>
          </cell>
          <cell r="DY122">
            <v>92.75</v>
          </cell>
          <cell r="DZ122">
            <v>53</v>
          </cell>
          <cell r="EA122">
            <v>92.75</v>
          </cell>
          <cell r="EB122">
            <v>53</v>
          </cell>
          <cell r="EC122">
            <v>53</v>
          </cell>
          <cell r="ED122">
            <v>53</v>
          </cell>
          <cell r="EE122">
            <v>159</v>
          </cell>
          <cell r="EF122">
            <v>66.25</v>
          </cell>
          <cell r="EG122">
            <v>132.5</v>
          </cell>
          <cell r="EH122">
            <v>79.5</v>
          </cell>
          <cell r="EK122" t="str">
            <v>Q Lewis</v>
          </cell>
        </row>
        <row r="123">
          <cell r="A123">
            <v>120</v>
          </cell>
          <cell r="B123" t="str">
            <v>Ben Peterson</v>
          </cell>
          <cell r="D123">
            <v>1</v>
          </cell>
          <cell r="E123">
            <v>1</v>
          </cell>
          <cell r="F123">
            <v>1</v>
          </cell>
          <cell r="G123">
            <v>300</v>
          </cell>
          <cell r="H123">
            <v>490</v>
          </cell>
          <cell r="I123">
            <v>385</v>
          </cell>
          <cell r="J123">
            <v>300</v>
          </cell>
          <cell r="K123">
            <v>270</v>
          </cell>
          <cell r="L123">
            <v>210</v>
          </cell>
          <cell r="M123">
            <v>210</v>
          </cell>
          <cell r="N123">
            <v>195</v>
          </cell>
          <cell r="O123">
            <v>490</v>
          </cell>
          <cell r="P123">
            <v>210</v>
          </cell>
          <cell r="Q123">
            <v>210</v>
          </cell>
          <cell r="R123">
            <v>539</v>
          </cell>
          <cell r="S123">
            <v>735</v>
          </cell>
          <cell r="T123">
            <v>150</v>
          </cell>
          <cell r="U123">
            <v>120</v>
          </cell>
          <cell r="V123">
            <v>120</v>
          </cell>
          <cell r="W123">
            <v>105</v>
          </cell>
          <cell r="X123">
            <v>105</v>
          </cell>
          <cell r="Y123">
            <v>220.5</v>
          </cell>
          <cell r="Z123">
            <v>367.5</v>
          </cell>
          <cell r="AA123">
            <v>220.5</v>
          </cell>
          <cell r="AB123">
            <v>220.5</v>
          </cell>
          <cell r="AC123">
            <v>539</v>
          </cell>
          <cell r="AD123">
            <v>120</v>
          </cell>
          <cell r="AE123">
            <v>651.70000000000005</v>
          </cell>
          <cell r="AF123">
            <v>563.5</v>
          </cell>
          <cell r="AG123">
            <v>375</v>
          </cell>
          <cell r="AH123">
            <v>195</v>
          </cell>
          <cell r="AI123">
            <v>481.25</v>
          </cell>
          <cell r="AJ123">
            <v>231</v>
          </cell>
          <cell r="AK123">
            <v>300</v>
          </cell>
          <cell r="AL123">
            <v>245</v>
          </cell>
          <cell r="AM123">
            <v>245</v>
          </cell>
          <cell r="AX123">
            <v>490</v>
          </cell>
          <cell r="AY123">
            <v>392</v>
          </cell>
          <cell r="AZ123">
            <v>245</v>
          </cell>
          <cell r="BA123">
            <v>220.5</v>
          </cell>
          <cell r="BB123">
            <v>196</v>
          </cell>
          <cell r="BC123">
            <v>98</v>
          </cell>
          <cell r="BD123">
            <v>294</v>
          </cell>
          <cell r="BE123">
            <v>171.5</v>
          </cell>
          <cell r="BF123">
            <v>343</v>
          </cell>
          <cell r="BG123">
            <v>171.5</v>
          </cell>
          <cell r="BH123">
            <v>196</v>
          </cell>
          <cell r="BI123">
            <v>196</v>
          </cell>
          <cell r="BJ123">
            <v>196</v>
          </cell>
          <cell r="BK123">
            <v>588</v>
          </cell>
          <cell r="BL123">
            <v>450</v>
          </cell>
          <cell r="BM123">
            <v>490</v>
          </cell>
          <cell r="BN123">
            <v>651.70000000000005</v>
          </cell>
          <cell r="BO123">
            <v>98</v>
          </cell>
          <cell r="BP123">
            <v>490</v>
          </cell>
          <cell r="BQ123">
            <v>490</v>
          </cell>
          <cell r="BR123">
            <v>245</v>
          </cell>
          <cell r="BS123">
            <v>245</v>
          </cell>
          <cell r="CB123">
            <v>385</v>
          </cell>
          <cell r="CC123">
            <v>308</v>
          </cell>
          <cell r="CD123">
            <v>154</v>
          </cell>
          <cell r="CE123">
            <v>134.75</v>
          </cell>
          <cell r="CF123">
            <v>77</v>
          </cell>
          <cell r="CG123">
            <v>67.375</v>
          </cell>
          <cell r="CH123">
            <v>385</v>
          </cell>
          <cell r="CJ123">
            <v>96.25</v>
          </cell>
          <cell r="CK123">
            <v>48.125</v>
          </cell>
          <cell r="CL123">
            <v>48.125</v>
          </cell>
          <cell r="CM123">
            <v>38.5</v>
          </cell>
          <cell r="CN123">
            <v>77</v>
          </cell>
          <cell r="CO123">
            <v>269.5</v>
          </cell>
          <cell r="CP123">
            <v>462</v>
          </cell>
          <cell r="CQ123">
            <v>288.75</v>
          </cell>
          <cell r="CR123">
            <v>134.75</v>
          </cell>
          <cell r="CS123">
            <v>250.25</v>
          </cell>
          <cell r="CT123">
            <v>231</v>
          </cell>
          <cell r="CU123">
            <v>211.75000000000003</v>
          </cell>
          <cell r="CV123">
            <v>211.75000000000003</v>
          </cell>
          <cell r="CW123">
            <v>211.75000000000003</v>
          </cell>
          <cell r="CX123">
            <v>96.25</v>
          </cell>
          <cell r="CY123">
            <v>96.25</v>
          </cell>
          <cell r="CZ123">
            <v>134.75</v>
          </cell>
          <cell r="DA123">
            <v>96.25</v>
          </cell>
          <cell r="DB123">
            <v>96.25</v>
          </cell>
          <cell r="DC123">
            <v>57.75</v>
          </cell>
          <cell r="DD123">
            <v>57.75</v>
          </cell>
          <cell r="DE123">
            <v>288.75</v>
          </cell>
          <cell r="DF123">
            <v>308</v>
          </cell>
          <cell r="DG123">
            <v>134.75</v>
          </cell>
          <cell r="DH123">
            <v>134.75</v>
          </cell>
          <cell r="DI123">
            <v>308</v>
          </cell>
          <cell r="DJ123">
            <v>192.5</v>
          </cell>
          <cell r="DK123">
            <v>192.5</v>
          </cell>
          <cell r="DL123">
            <v>77</v>
          </cell>
          <cell r="DM123">
            <v>57.75</v>
          </cell>
          <cell r="DN123">
            <v>57.75</v>
          </cell>
          <cell r="DO123">
            <v>77</v>
          </cell>
          <cell r="DP123">
            <v>77</v>
          </cell>
          <cell r="DQ123">
            <v>77</v>
          </cell>
          <cell r="DR123">
            <v>77</v>
          </cell>
          <cell r="DS123">
            <v>57.75</v>
          </cell>
          <cell r="DT123">
            <v>57.75</v>
          </cell>
          <cell r="DU123">
            <v>231</v>
          </cell>
          <cell r="DV123">
            <v>154</v>
          </cell>
          <cell r="DW123">
            <v>57.75</v>
          </cell>
          <cell r="DX123">
            <v>154</v>
          </cell>
          <cell r="DY123">
            <v>134.75</v>
          </cell>
          <cell r="DZ123">
            <v>77</v>
          </cell>
          <cell r="EA123">
            <v>134.75</v>
          </cell>
          <cell r="EB123">
            <v>77</v>
          </cell>
          <cell r="EC123">
            <v>77</v>
          </cell>
          <cell r="ED123">
            <v>77</v>
          </cell>
          <cell r="EE123">
            <v>231</v>
          </cell>
          <cell r="EF123">
            <v>96.25</v>
          </cell>
          <cell r="EG123">
            <v>192.5</v>
          </cell>
          <cell r="EH123">
            <v>115.5</v>
          </cell>
          <cell r="EK123" t="str">
            <v>Ben Peterson</v>
          </cell>
        </row>
        <row r="124">
          <cell r="A124">
            <v>121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K124">
            <v>0</v>
          </cell>
        </row>
        <row r="125">
          <cell r="A125">
            <v>122</v>
          </cell>
          <cell r="B125" t="str">
            <v>Bastian, Andy</v>
          </cell>
          <cell r="C125" t="str">
            <v>Shot/WT</v>
          </cell>
          <cell r="D125">
            <v>1</v>
          </cell>
          <cell r="E125">
            <v>1</v>
          </cell>
          <cell r="F125">
            <v>1</v>
          </cell>
          <cell r="G125">
            <v>397</v>
          </cell>
          <cell r="H125">
            <v>550</v>
          </cell>
          <cell r="I125">
            <v>350</v>
          </cell>
          <cell r="J125">
            <v>397</v>
          </cell>
          <cell r="K125">
            <v>357.3</v>
          </cell>
          <cell r="L125">
            <v>277.89999999999998</v>
          </cell>
          <cell r="M125">
            <v>277.89999999999998</v>
          </cell>
          <cell r="N125">
            <v>258.05</v>
          </cell>
          <cell r="O125">
            <v>550</v>
          </cell>
          <cell r="P125">
            <v>277.89999999999998</v>
          </cell>
          <cell r="Q125">
            <v>277.89999999999998</v>
          </cell>
          <cell r="R125">
            <v>605</v>
          </cell>
          <cell r="S125">
            <v>825</v>
          </cell>
          <cell r="T125">
            <v>198.5</v>
          </cell>
          <cell r="U125">
            <v>158.80000000000001</v>
          </cell>
          <cell r="V125">
            <v>158.80000000000001</v>
          </cell>
          <cell r="W125">
            <v>138.94999999999999</v>
          </cell>
          <cell r="X125">
            <v>138.94999999999999</v>
          </cell>
          <cell r="Y125">
            <v>247.5</v>
          </cell>
          <cell r="Z125">
            <v>412.5</v>
          </cell>
          <cell r="AA125">
            <v>247.5</v>
          </cell>
          <cell r="AB125">
            <v>247.5</v>
          </cell>
          <cell r="AC125">
            <v>605</v>
          </cell>
          <cell r="AD125">
            <v>158.80000000000001</v>
          </cell>
          <cell r="AE125">
            <v>731.5</v>
          </cell>
          <cell r="AF125">
            <v>632.5</v>
          </cell>
          <cell r="AG125">
            <v>496.25</v>
          </cell>
          <cell r="AH125">
            <v>258.05</v>
          </cell>
          <cell r="AI125">
            <v>437.5</v>
          </cell>
          <cell r="AJ125">
            <v>210</v>
          </cell>
          <cell r="AK125">
            <v>397</v>
          </cell>
          <cell r="AL125">
            <v>275</v>
          </cell>
          <cell r="AM125">
            <v>275</v>
          </cell>
          <cell r="AX125">
            <v>550</v>
          </cell>
          <cell r="AY125">
            <v>440</v>
          </cell>
          <cell r="AZ125">
            <v>275</v>
          </cell>
          <cell r="BA125">
            <v>247.5</v>
          </cell>
          <cell r="BB125">
            <v>220</v>
          </cell>
          <cell r="BC125">
            <v>110</v>
          </cell>
          <cell r="BD125">
            <v>330</v>
          </cell>
          <cell r="BE125">
            <v>192.5</v>
          </cell>
          <cell r="BF125">
            <v>385</v>
          </cell>
          <cell r="BG125">
            <v>192.5</v>
          </cell>
          <cell r="BH125">
            <v>220</v>
          </cell>
          <cell r="BI125">
            <v>220</v>
          </cell>
          <cell r="BJ125">
            <v>220</v>
          </cell>
          <cell r="BK125">
            <v>660</v>
          </cell>
          <cell r="BL125">
            <v>595.5</v>
          </cell>
          <cell r="BM125">
            <v>550</v>
          </cell>
          <cell r="BN125">
            <v>731.5</v>
          </cell>
          <cell r="BO125">
            <v>110</v>
          </cell>
          <cell r="BP125">
            <v>550</v>
          </cell>
          <cell r="BQ125">
            <v>550</v>
          </cell>
          <cell r="BR125">
            <v>275</v>
          </cell>
          <cell r="BS125">
            <v>275</v>
          </cell>
          <cell r="CB125">
            <v>350</v>
          </cell>
          <cell r="CC125">
            <v>280</v>
          </cell>
          <cell r="CD125">
            <v>140</v>
          </cell>
          <cell r="CE125">
            <v>122.49999999999999</v>
          </cell>
          <cell r="CF125">
            <v>70</v>
          </cell>
          <cell r="CG125">
            <v>61.249999999999993</v>
          </cell>
          <cell r="CH125">
            <v>350</v>
          </cell>
          <cell r="CJ125">
            <v>87.5</v>
          </cell>
          <cell r="CK125">
            <v>43.75</v>
          </cell>
          <cell r="CL125">
            <v>43.75</v>
          </cell>
          <cell r="CM125">
            <v>35</v>
          </cell>
          <cell r="CN125">
            <v>70</v>
          </cell>
          <cell r="CO125">
            <v>244.99999999999997</v>
          </cell>
          <cell r="CP125">
            <v>420</v>
          </cell>
          <cell r="CQ125">
            <v>262.5</v>
          </cell>
          <cell r="CR125">
            <v>122.49999999999999</v>
          </cell>
          <cell r="CS125">
            <v>227.5</v>
          </cell>
          <cell r="CT125">
            <v>210</v>
          </cell>
          <cell r="CU125">
            <v>192.50000000000003</v>
          </cell>
          <cell r="CV125">
            <v>192.50000000000003</v>
          </cell>
          <cell r="CW125">
            <v>192.50000000000003</v>
          </cell>
          <cell r="CX125">
            <v>87.5</v>
          </cell>
          <cell r="CY125">
            <v>87.5</v>
          </cell>
          <cell r="CZ125">
            <v>122.49999999999999</v>
          </cell>
          <cell r="DA125">
            <v>87.5</v>
          </cell>
          <cell r="DB125">
            <v>87.5</v>
          </cell>
          <cell r="DC125">
            <v>52.5</v>
          </cell>
          <cell r="DD125">
            <v>52.5</v>
          </cell>
          <cell r="DE125">
            <v>262.5</v>
          </cell>
          <cell r="DF125">
            <v>280</v>
          </cell>
          <cell r="DG125">
            <v>122.49999999999999</v>
          </cell>
          <cell r="DH125">
            <v>122.49999999999999</v>
          </cell>
          <cell r="DI125">
            <v>280</v>
          </cell>
          <cell r="DJ125">
            <v>175</v>
          </cell>
          <cell r="DK125">
            <v>175</v>
          </cell>
          <cell r="DL125">
            <v>70</v>
          </cell>
          <cell r="DM125">
            <v>52.5</v>
          </cell>
          <cell r="DN125">
            <v>52.5</v>
          </cell>
          <cell r="DO125">
            <v>70</v>
          </cell>
          <cell r="DP125">
            <v>70</v>
          </cell>
          <cell r="DQ125">
            <v>70</v>
          </cell>
          <cell r="DR125">
            <v>70</v>
          </cell>
          <cell r="DS125">
            <v>52.5</v>
          </cell>
          <cell r="DT125">
            <v>52.5</v>
          </cell>
          <cell r="DU125">
            <v>210</v>
          </cell>
          <cell r="DV125">
            <v>140</v>
          </cell>
          <cell r="DW125">
            <v>52.5</v>
          </cell>
          <cell r="DX125">
            <v>140</v>
          </cell>
          <cell r="DY125">
            <v>122.49999999999999</v>
          </cell>
          <cell r="DZ125">
            <v>70</v>
          </cell>
          <cell r="EA125">
            <v>122.49999999999999</v>
          </cell>
          <cell r="EB125">
            <v>70</v>
          </cell>
          <cell r="EC125">
            <v>70</v>
          </cell>
          <cell r="ED125">
            <v>70</v>
          </cell>
          <cell r="EE125">
            <v>210</v>
          </cell>
          <cell r="EF125">
            <v>87.5</v>
          </cell>
          <cell r="EG125">
            <v>175</v>
          </cell>
          <cell r="EH125">
            <v>105</v>
          </cell>
          <cell r="EK125" t="str">
            <v>Bastian, Andy</v>
          </cell>
        </row>
        <row r="126">
          <cell r="A126">
            <v>123</v>
          </cell>
          <cell r="B126" t="str">
            <v>"Big Swede" Hoplin</v>
          </cell>
          <cell r="C126" t="str">
            <v>Javelin/Wt</v>
          </cell>
          <cell r="D126">
            <v>1</v>
          </cell>
          <cell r="E126">
            <v>1</v>
          </cell>
          <cell r="F126">
            <v>1</v>
          </cell>
          <cell r="G126">
            <v>245</v>
          </cell>
          <cell r="H126">
            <v>320</v>
          </cell>
          <cell r="I126">
            <v>220</v>
          </cell>
          <cell r="J126">
            <v>245</v>
          </cell>
          <cell r="K126">
            <v>220.5</v>
          </cell>
          <cell r="L126">
            <v>171.5</v>
          </cell>
          <cell r="M126">
            <v>171.5</v>
          </cell>
          <cell r="N126">
            <v>159.25</v>
          </cell>
          <cell r="O126">
            <v>320</v>
          </cell>
          <cell r="P126">
            <v>171.5</v>
          </cell>
          <cell r="Q126">
            <v>171.5</v>
          </cell>
          <cell r="R126">
            <v>352</v>
          </cell>
          <cell r="S126">
            <v>480</v>
          </cell>
          <cell r="T126">
            <v>122.5</v>
          </cell>
          <cell r="U126">
            <v>98</v>
          </cell>
          <cell r="V126">
            <v>98</v>
          </cell>
          <cell r="W126">
            <v>85.75</v>
          </cell>
          <cell r="X126">
            <v>85.75</v>
          </cell>
          <cell r="Y126">
            <v>144</v>
          </cell>
          <cell r="Z126">
            <v>240</v>
          </cell>
          <cell r="AA126">
            <v>144</v>
          </cell>
          <cell r="AB126">
            <v>144</v>
          </cell>
          <cell r="AC126">
            <v>352</v>
          </cell>
          <cell r="AD126">
            <v>98</v>
          </cell>
          <cell r="AE126">
            <v>425.6</v>
          </cell>
          <cell r="AF126">
            <v>368</v>
          </cell>
          <cell r="AG126">
            <v>306.25</v>
          </cell>
          <cell r="AH126">
            <v>159.25</v>
          </cell>
          <cell r="AI126">
            <v>275</v>
          </cell>
          <cell r="AJ126">
            <v>132</v>
          </cell>
          <cell r="AK126">
            <v>245</v>
          </cell>
          <cell r="AL126">
            <v>160</v>
          </cell>
          <cell r="AM126">
            <v>160</v>
          </cell>
          <cell r="AX126">
            <v>320</v>
          </cell>
          <cell r="AY126">
            <v>256</v>
          </cell>
          <cell r="AZ126">
            <v>160</v>
          </cell>
          <cell r="BA126">
            <v>144</v>
          </cell>
          <cell r="BB126">
            <v>128</v>
          </cell>
          <cell r="BC126">
            <v>64</v>
          </cell>
          <cell r="BD126">
            <v>192</v>
          </cell>
          <cell r="BE126">
            <v>112</v>
          </cell>
          <cell r="BF126">
            <v>224</v>
          </cell>
          <cell r="BG126">
            <v>112</v>
          </cell>
          <cell r="BH126">
            <v>128</v>
          </cell>
          <cell r="BI126">
            <v>128</v>
          </cell>
          <cell r="BJ126">
            <v>128</v>
          </cell>
          <cell r="BK126">
            <v>384</v>
          </cell>
          <cell r="BL126">
            <v>367.5</v>
          </cell>
          <cell r="BM126">
            <v>320</v>
          </cell>
          <cell r="BN126">
            <v>425.6</v>
          </cell>
          <cell r="BO126">
            <v>64</v>
          </cell>
          <cell r="BP126">
            <v>320</v>
          </cell>
          <cell r="BQ126">
            <v>320</v>
          </cell>
          <cell r="BR126">
            <v>160</v>
          </cell>
          <cell r="BS126">
            <v>160</v>
          </cell>
          <cell r="CB126">
            <v>220</v>
          </cell>
          <cell r="CC126">
            <v>176</v>
          </cell>
          <cell r="CD126">
            <v>88</v>
          </cell>
          <cell r="CE126">
            <v>77</v>
          </cell>
          <cell r="CF126">
            <v>44</v>
          </cell>
          <cell r="CG126">
            <v>38.5</v>
          </cell>
          <cell r="CH126">
            <v>220</v>
          </cell>
          <cell r="CJ126">
            <v>55</v>
          </cell>
          <cell r="CK126">
            <v>27.5</v>
          </cell>
          <cell r="CL126">
            <v>27.5</v>
          </cell>
          <cell r="CM126">
            <v>22</v>
          </cell>
          <cell r="CN126">
            <v>44</v>
          </cell>
          <cell r="CO126">
            <v>154</v>
          </cell>
          <cell r="CP126">
            <v>264</v>
          </cell>
          <cell r="CQ126">
            <v>165</v>
          </cell>
          <cell r="CR126">
            <v>77</v>
          </cell>
          <cell r="CS126">
            <v>143</v>
          </cell>
          <cell r="CT126">
            <v>132</v>
          </cell>
          <cell r="CU126">
            <v>121.00000000000001</v>
          </cell>
          <cell r="CV126">
            <v>121.00000000000001</v>
          </cell>
          <cell r="CW126">
            <v>121.00000000000001</v>
          </cell>
          <cell r="CX126">
            <v>55</v>
          </cell>
          <cell r="CY126">
            <v>55</v>
          </cell>
          <cell r="CZ126">
            <v>77</v>
          </cell>
          <cell r="DA126">
            <v>55</v>
          </cell>
          <cell r="DB126">
            <v>55</v>
          </cell>
          <cell r="DC126">
            <v>33</v>
          </cell>
          <cell r="DD126">
            <v>33</v>
          </cell>
          <cell r="DE126">
            <v>165</v>
          </cell>
          <cell r="DF126">
            <v>176</v>
          </cell>
          <cell r="DG126">
            <v>77</v>
          </cell>
          <cell r="DH126">
            <v>77</v>
          </cell>
          <cell r="DI126">
            <v>176</v>
          </cell>
          <cell r="DJ126">
            <v>110</v>
          </cell>
          <cell r="DK126">
            <v>110</v>
          </cell>
          <cell r="DL126">
            <v>44</v>
          </cell>
          <cell r="DM126">
            <v>33</v>
          </cell>
          <cell r="DN126">
            <v>33</v>
          </cell>
          <cell r="DO126">
            <v>44</v>
          </cell>
          <cell r="DP126">
            <v>44</v>
          </cell>
          <cell r="DQ126">
            <v>44</v>
          </cell>
          <cell r="DR126">
            <v>44</v>
          </cell>
          <cell r="DS126">
            <v>33</v>
          </cell>
          <cell r="DT126">
            <v>33</v>
          </cell>
          <cell r="DU126">
            <v>132</v>
          </cell>
          <cell r="DV126">
            <v>88</v>
          </cell>
          <cell r="DW126">
            <v>33</v>
          </cell>
          <cell r="DX126">
            <v>88</v>
          </cell>
          <cell r="DY126">
            <v>77</v>
          </cell>
          <cell r="DZ126">
            <v>44</v>
          </cell>
          <cell r="EA126">
            <v>77</v>
          </cell>
          <cell r="EB126">
            <v>44</v>
          </cell>
          <cell r="EC126">
            <v>44</v>
          </cell>
          <cell r="ED126">
            <v>44</v>
          </cell>
          <cell r="EE126">
            <v>132</v>
          </cell>
          <cell r="EF126">
            <v>55</v>
          </cell>
          <cell r="EG126">
            <v>110</v>
          </cell>
          <cell r="EH126">
            <v>66</v>
          </cell>
          <cell r="EK126" t="str">
            <v>"Big Swede" Hoplin</v>
          </cell>
        </row>
        <row r="127">
          <cell r="A127">
            <v>124</v>
          </cell>
          <cell r="B127" t="str">
            <v>Schultz, Nick</v>
          </cell>
          <cell r="C127" t="str">
            <v>Thrower</v>
          </cell>
          <cell r="D127">
            <v>1</v>
          </cell>
          <cell r="E127">
            <v>1</v>
          </cell>
          <cell r="F127">
            <v>1</v>
          </cell>
          <cell r="G127">
            <v>290</v>
          </cell>
          <cell r="H127">
            <v>385</v>
          </cell>
          <cell r="I127">
            <v>310</v>
          </cell>
          <cell r="J127">
            <v>290</v>
          </cell>
          <cell r="K127">
            <v>261</v>
          </cell>
          <cell r="L127">
            <v>203</v>
          </cell>
          <cell r="M127">
            <v>203</v>
          </cell>
          <cell r="N127">
            <v>188.5</v>
          </cell>
          <cell r="O127">
            <v>385</v>
          </cell>
          <cell r="P127">
            <v>203</v>
          </cell>
          <cell r="Q127">
            <v>203</v>
          </cell>
          <cell r="R127">
            <v>423.50000000000006</v>
          </cell>
          <cell r="S127">
            <v>577.5</v>
          </cell>
          <cell r="T127">
            <v>145</v>
          </cell>
          <cell r="U127">
            <v>116</v>
          </cell>
          <cell r="V127">
            <v>116</v>
          </cell>
          <cell r="W127">
            <v>101.5</v>
          </cell>
          <cell r="X127">
            <v>101.5</v>
          </cell>
          <cell r="Y127">
            <v>173.25</v>
          </cell>
          <cell r="Z127">
            <v>288.75</v>
          </cell>
          <cell r="AA127">
            <v>173.25</v>
          </cell>
          <cell r="AB127">
            <v>173.25</v>
          </cell>
          <cell r="AC127">
            <v>423.50000000000006</v>
          </cell>
          <cell r="AD127">
            <v>116</v>
          </cell>
          <cell r="AE127">
            <v>512.05000000000007</v>
          </cell>
          <cell r="AF127">
            <v>442.74999999999994</v>
          </cell>
          <cell r="AG127">
            <v>362.5</v>
          </cell>
          <cell r="AH127">
            <v>188.5</v>
          </cell>
          <cell r="AI127">
            <v>387.5</v>
          </cell>
          <cell r="AJ127">
            <v>186</v>
          </cell>
          <cell r="AK127">
            <v>290</v>
          </cell>
          <cell r="AL127">
            <v>192.5</v>
          </cell>
          <cell r="AM127">
            <v>192.5</v>
          </cell>
          <cell r="AX127">
            <v>385</v>
          </cell>
          <cell r="AY127">
            <v>308</v>
          </cell>
          <cell r="AZ127">
            <v>192.5</v>
          </cell>
          <cell r="BA127">
            <v>173.25</v>
          </cell>
          <cell r="BB127">
            <v>154</v>
          </cell>
          <cell r="BC127">
            <v>77</v>
          </cell>
          <cell r="BD127">
            <v>231</v>
          </cell>
          <cell r="BE127">
            <v>134.75</v>
          </cell>
          <cell r="BF127">
            <v>269.5</v>
          </cell>
          <cell r="BG127">
            <v>134.75</v>
          </cell>
          <cell r="BH127">
            <v>154</v>
          </cell>
          <cell r="BI127">
            <v>154</v>
          </cell>
          <cell r="BJ127">
            <v>154</v>
          </cell>
          <cell r="BK127">
            <v>462</v>
          </cell>
          <cell r="BL127">
            <v>435</v>
          </cell>
          <cell r="BM127">
            <v>385</v>
          </cell>
          <cell r="BN127">
            <v>512.05000000000007</v>
          </cell>
          <cell r="BO127">
            <v>77</v>
          </cell>
          <cell r="BP127">
            <v>385</v>
          </cell>
          <cell r="BQ127">
            <v>385</v>
          </cell>
          <cell r="BR127">
            <v>192.5</v>
          </cell>
          <cell r="BS127">
            <v>192.5</v>
          </cell>
          <cell r="CB127">
            <v>310</v>
          </cell>
          <cell r="CC127">
            <v>248</v>
          </cell>
          <cell r="CD127">
            <v>124</v>
          </cell>
          <cell r="CE127">
            <v>108.5</v>
          </cell>
          <cell r="CF127">
            <v>62</v>
          </cell>
          <cell r="CG127">
            <v>54.25</v>
          </cell>
          <cell r="CH127">
            <v>310</v>
          </cell>
          <cell r="CJ127">
            <v>77.5</v>
          </cell>
          <cell r="CK127">
            <v>38.75</v>
          </cell>
          <cell r="CL127">
            <v>38.75</v>
          </cell>
          <cell r="CM127">
            <v>31</v>
          </cell>
          <cell r="CN127">
            <v>62</v>
          </cell>
          <cell r="CO127">
            <v>217</v>
          </cell>
          <cell r="CP127">
            <v>372</v>
          </cell>
          <cell r="CQ127">
            <v>232.5</v>
          </cell>
          <cell r="CR127">
            <v>108.5</v>
          </cell>
          <cell r="CS127">
            <v>201.5</v>
          </cell>
          <cell r="CT127">
            <v>186</v>
          </cell>
          <cell r="CU127">
            <v>170.5</v>
          </cell>
          <cell r="CV127">
            <v>170.5</v>
          </cell>
          <cell r="CW127">
            <v>170.5</v>
          </cell>
          <cell r="CX127">
            <v>77.5</v>
          </cell>
          <cell r="CY127">
            <v>77.5</v>
          </cell>
          <cell r="CZ127">
            <v>108.5</v>
          </cell>
          <cell r="DA127">
            <v>77.5</v>
          </cell>
          <cell r="DB127">
            <v>77.5</v>
          </cell>
          <cell r="DC127">
            <v>46.5</v>
          </cell>
          <cell r="DD127">
            <v>46.5</v>
          </cell>
          <cell r="DE127">
            <v>232.5</v>
          </cell>
          <cell r="DF127">
            <v>248</v>
          </cell>
          <cell r="DG127">
            <v>108.5</v>
          </cell>
          <cell r="DH127">
            <v>108.5</v>
          </cell>
          <cell r="DI127">
            <v>248</v>
          </cell>
          <cell r="DJ127">
            <v>155</v>
          </cell>
          <cell r="DK127">
            <v>155</v>
          </cell>
          <cell r="DL127">
            <v>62</v>
          </cell>
          <cell r="DM127">
            <v>46.5</v>
          </cell>
          <cell r="DN127">
            <v>46.5</v>
          </cell>
          <cell r="DO127">
            <v>62</v>
          </cell>
          <cell r="DP127">
            <v>62</v>
          </cell>
          <cell r="DQ127">
            <v>62</v>
          </cell>
          <cell r="DR127">
            <v>62</v>
          </cell>
          <cell r="DS127">
            <v>46.5</v>
          </cell>
          <cell r="DT127">
            <v>46.5</v>
          </cell>
          <cell r="DU127">
            <v>186</v>
          </cell>
          <cell r="DV127">
            <v>124</v>
          </cell>
          <cell r="DW127">
            <v>46.5</v>
          </cell>
          <cell r="DX127">
            <v>124</v>
          </cell>
          <cell r="DY127">
            <v>108.5</v>
          </cell>
          <cell r="DZ127">
            <v>62</v>
          </cell>
          <cell r="EA127">
            <v>108.5</v>
          </cell>
          <cell r="EB127">
            <v>62</v>
          </cell>
          <cell r="EC127">
            <v>62</v>
          </cell>
          <cell r="ED127">
            <v>62</v>
          </cell>
          <cell r="EE127">
            <v>186</v>
          </cell>
          <cell r="EF127">
            <v>77.5</v>
          </cell>
          <cell r="EG127">
            <v>155</v>
          </cell>
          <cell r="EH127">
            <v>93</v>
          </cell>
          <cell r="EK127" t="str">
            <v>Schultz, Nick</v>
          </cell>
        </row>
        <row r="128">
          <cell r="A128">
            <v>125</v>
          </cell>
          <cell r="B128" t="str">
            <v>Micah Hegerle</v>
          </cell>
          <cell r="C128" t="str">
            <v>Thrower</v>
          </cell>
          <cell r="D128">
            <v>1</v>
          </cell>
          <cell r="E128">
            <v>1</v>
          </cell>
          <cell r="F128">
            <v>1</v>
          </cell>
          <cell r="G128">
            <v>335</v>
          </cell>
          <cell r="H128">
            <v>545</v>
          </cell>
          <cell r="I128">
            <v>385</v>
          </cell>
          <cell r="J128">
            <v>335</v>
          </cell>
          <cell r="K128">
            <v>301.5</v>
          </cell>
          <cell r="L128">
            <v>234.49999999999997</v>
          </cell>
          <cell r="M128">
            <v>234.49999999999997</v>
          </cell>
          <cell r="N128">
            <v>217.75</v>
          </cell>
          <cell r="O128">
            <v>545</v>
          </cell>
          <cell r="P128">
            <v>234.49999999999997</v>
          </cell>
          <cell r="Q128">
            <v>234.49999999999997</v>
          </cell>
          <cell r="R128">
            <v>599.5</v>
          </cell>
          <cell r="S128">
            <v>817.5</v>
          </cell>
          <cell r="T128">
            <v>167.5</v>
          </cell>
          <cell r="U128">
            <v>134</v>
          </cell>
          <cell r="V128">
            <v>134</v>
          </cell>
          <cell r="W128">
            <v>117.24999999999999</v>
          </cell>
          <cell r="X128">
            <v>117.24999999999999</v>
          </cell>
          <cell r="Y128">
            <v>245.25</v>
          </cell>
          <cell r="Z128">
            <v>408.75</v>
          </cell>
          <cell r="AA128">
            <v>245.25</v>
          </cell>
          <cell r="AB128">
            <v>245.25</v>
          </cell>
          <cell r="AC128">
            <v>599.5</v>
          </cell>
          <cell r="AD128">
            <v>134</v>
          </cell>
          <cell r="AE128">
            <v>724.85</v>
          </cell>
          <cell r="AF128">
            <v>626.75</v>
          </cell>
          <cell r="AG128">
            <v>418.75</v>
          </cell>
          <cell r="AH128">
            <v>217.75</v>
          </cell>
          <cell r="AI128">
            <v>481.25</v>
          </cell>
          <cell r="AJ128">
            <v>231</v>
          </cell>
          <cell r="AK128">
            <v>335</v>
          </cell>
          <cell r="AL128">
            <v>272.5</v>
          </cell>
          <cell r="AM128">
            <v>272.5</v>
          </cell>
          <cell r="AX128">
            <v>545</v>
          </cell>
          <cell r="AY128">
            <v>436</v>
          </cell>
          <cell r="AZ128">
            <v>272.5</v>
          </cell>
          <cell r="BA128">
            <v>245.25</v>
          </cell>
          <cell r="BB128">
            <v>218</v>
          </cell>
          <cell r="BC128">
            <v>109</v>
          </cell>
          <cell r="BD128">
            <v>327</v>
          </cell>
          <cell r="BE128">
            <v>190.75</v>
          </cell>
          <cell r="BF128">
            <v>381.5</v>
          </cell>
          <cell r="BG128">
            <v>190.75</v>
          </cell>
          <cell r="BH128">
            <v>218</v>
          </cell>
          <cell r="BI128">
            <v>218</v>
          </cell>
          <cell r="BJ128">
            <v>218</v>
          </cell>
          <cell r="BK128">
            <v>654</v>
          </cell>
          <cell r="BL128">
            <v>502.5</v>
          </cell>
          <cell r="BM128">
            <v>545</v>
          </cell>
          <cell r="BN128">
            <v>724.85</v>
          </cell>
          <cell r="BO128">
            <v>109</v>
          </cell>
          <cell r="BP128">
            <v>545</v>
          </cell>
          <cell r="BQ128">
            <v>545</v>
          </cell>
          <cell r="BR128">
            <v>272.5</v>
          </cell>
          <cell r="BS128">
            <v>272.5</v>
          </cell>
          <cell r="CB128">
            <v>385</v>
          </cell>
          <cell r="CC128">
            <v>308</v>
          </cell>
          <cell r="CD128">
            <v>154</v>
          </cell>
          <cell r="CE128">
            <v>134.75</v>
          </cell>
          <cell r="CF128">
            <v>77</v>
          </cell>
          <cell r="CG128">
            <v>67.375</v>
          </cell>
          <cell r="CH128">
            <v>385</v>
          </cell>
          <cell r="CJ128">
            <v>96.25</v>
          </cell>
          <cell r="CK128">
            <v>48.125</v>
          </cell>
          <cell r="CL128">
            <v>48.125</v>
          </cell>
          <cell r="CM128">
            <v>38.5</v>
          </cell>
          <cell r="CN128">
            <v>77</v>
          </cell>
          <cell r="CO128">
            <v>269.5</v>
          </cell>
          <cell r="CP128">
            <v>462</v>
          </cell>
          <cell r="CQ128">
            <v>288.75</v>
          </cell>
          <cell r="CR128">
            <v>134.75</v>
          </cell>
          <cell r="CS128">
            <v>250.25</v>
          </cell>
          <cell r="CT128">
            <v>231</v>
          </cell>
          <cell r="CU128">
            <v>211.75000000000003</v>
          </cell>
          <cell r="CV128">
            <v>211.75000000000003</v>
          </cell>
          <cell r="CW128">
            <v>211.75000000000003</v>
          </cell>
          <cell r="CX128">
            <v>96.25</v>
          </cell>
          <cell r="CY128">
            <v>96.25</v>
          </cell>
          <cell r="CZ128">
            <v>134.75</v>
          </cell>
          <cell r="DA128">
            <v>96.25</v>
          </cell>
          <cell r="DB128">
            <v>96.25</v>
          </cell>
          <cell r="DC128">
            <v>57.75</v>
          </cell>
          <cell r="DD128">
            <v>57.75</v>
          </cell>
          <cell r="DE128">
            <v>288.75</v>
          </cell>
          <cell r="DF128">
            <v>308</v>
          </cell>
          <cell r="DG128">
            <v>134.75</v>
          </cell>
          <cell r="DH128">
            <v>134.75</v>
          </cell>
          <cell r="DI128">
            <v>308</v>
          </cell>
          <cell r="DJ128">
            <v>192.5</v>
          </cell>
          <cell r="DK128">
            <v>192.5</v>
          </cell>
          <cell r="DL128">
            <v>77</v>
          </cell>
          <cell r="DM128">
            <v>57.75</v>
          </cell>
          <cell r="DN128">
            <v>57.75</v>
          </cell>
          <cell r="DO128">
            <v>77</v>
          </cell>
          <cell r="DP128">
            <v>77</v>
          </cell>
          <cell r="DQ128">
            <v>77</v>
          </cell>
          <cell r="DR128">
            <v>77</v>
          </cell>
          <cell r="DS128">
            <v>57.75</v>
          </cell>
          <cell r="DT128">
            <v>57.75</v>
          </cell>
          <cell r="DU128">
            <v>231</v>
          </cell>
          <cell r="DV128">
            <v>154</v>
          </cell>
          <cell r="DW128">
            <v>57.75</v>
          </cell>
          <cell r="DX128">
            <v>154</v>
          </cell>
          <cell r="DY128">
            <v>134.75</v>
          </cell>
          <cell r="DZ128">
            <v>77</v>
          </cell>
          <cell r="EA128">
            <v>134.75</v>
          </cell>
          <cell r="EB128">
            <v>77</v>
          </cell>
          <cell r="EC128">
            <v>77</v>
          </cell>
          <cell r="ED128">
            <v>77</v>
          </cell>
          <cell r="EE128">
            <v>231</v>
          </cell>
          <cell r="EF128">
            <v>96.25</v>
          </cell>
          <cell r="EG128">
            <v>192.5</v>
          </cell>
          <cell r="EH128">
            <v>115.5</v>
          </cell>
          <cell r="EK128" t="str">
            <v>Micah Hegerle</v>
          </cell>
        </row>
        <row r="129">
          <cell r="A129">
            <v>126</v>
          </cell>
          <cell r="B129" t="str">
            <v>Netland, Jerry</v>
          </cell>
          <cell r="C129" t="str">
            <v>Thrower</v>
          </cell>
          <cell r="D129">
            <v>1</v>
          </cell>
          <cell r="E129">
            <v>1</v>
          </cell>
          <cell r="F129">
            <v>1</v>
          </cell>
          <cell r="G129">
            <v>286</v>
          </cell>
          <cell r="H129">
            <v>430</v>
          </cell>
          <cell r="I129">
            <v>305</v>
          </cell>
          <cell r="J129">
            <v>286</v>
          </cell>
          <cell r="K129">
            <v>257.40000000000003</v>
          </cell>
          <cell r="L129">
            <v>200.2</v>
          </cell>
          <cell r="M129">
            <v>200.2</v>
          </cell>
          <cell r="N129">
            <v>185.9</v>
          </cell>
          <cell r="O129">
            <v>430</v>
          </cell>
          <cell r="P129">
            <v>200.2</v>
          </cell>
          <cell r="Q129">
            <v>200.2</v>
          </cell>
          <cell r="R129">
            <v>473.00000000000006</v>
          </cell>
          <cell r="S129">
            <v>645</v>
          </cell>
          <cell r="T129">
            <v>143</v>
          </cell>
          <cell r="U129">
            <v>114.4</v>
          </cell>
          <cell r="V129">
            <v>114.4</v>
          </cell>
          <cell r="W129">
            <v>100.1</v>
          </cell>
          <cell r="X129">
            <v>100.1</v>
          </cell>
          <cell r="Y129">
            <v>193.5</v>
          </cell>
          <cell r="Z129">
            <v>322.5</v>
          </cell>
          <cell r="AA129">
            <v>193.5</v>
          </cell>
          <cell r="AB129">
            <v>193.5</v>
          </cell>
          <cell r="AC129">
            <v>473.00000000000006</v>
          </cell>
          <cell r="AD129">
            <v>114.4</v>
          </cell>
          <cell r="AE129">
            <v>571.9</v>
          </cell>
          <cell r="AF129">
            <v>494.49999999999994</v>
          </cell>
          <cell r="AG129">
            <v>357.5</v>
          </cell>
          <cell r="AH129">
            <v>185.9</v>
          </cell>
          <cell r="AI129">
            <v>381.25</v>
          </cell>
          <cell r="AJ129">
            <v>183</v>
          </cell>
          <cell r="AK129">
            <v>286</v>
          </cell>
          <cell r="AL129">
            <v>215</v>
          </cell>
          <cell r="AM129">
            <v>215</v>
          </cell>
          <cell r="AX129">
            <v>430</v>
          </cell>
          <cell r="AY129">
            <v>344</v>
          </cell>
          <cell r="AZ129">
            <v>215</v>
          </cell>
          <cell r="BA129">
            <v>193.5</v>
          </cell>
          <cell r="BB129">
            <v>172</v>
          </cell>
          <cell r="BC129">
            <v>86</v>
          </cell>
          <cell r="BD129">
            <v>258</v>
          </cell>
          <cell r="BE129">
            <v>150.5</v>
          </cell>
          <cell r="BF129">
            <v>301</v>
          </cell>
          <cell r="BG129">
            <v>150.5</v>
          </cell>
          <cell r="BH129">
            <v>172</v>
          </cell>
          <cell r="BI129">
            <v>172</v>
          </cell>
          <cell r="BJ129">
            <v>172</v>
          </cell>
          <cell r="BK129">
            <v>516</v>
          </cell>
          <cell r="BL129">
            <v>429</v>
          </cell>
          <cell r="BM129">
            <v>430</v>
          </cell>
          <cell r="BN129">
            <v>571.9</v>
          </cell>
          <cell r="BO129">
            <v>86</v>
          </cell>
          <cell r="BP129">
            <v>430</v>
          </cell>
          <cell r="BQ129">
            <v>430</v>
          </cell>
          <cell r="BR129">
            <v>215</v>
          </cell>
          <cell r="BS129">
            <v>215</v>
          </cell>
          <cell r="CB129">
            <v>305</v>
          </cell>
          <cell r="CC129">
            <v>244</v>
          </cell>
          <cell r="CD129">
            <v>122</v>
          </cell>
          <cell r="CE129">
            <v>106.75</v>
          </cell>
          <cell r="CF129">
            <v>61</v>
          </cell>
          <cell r="CG129">
            <v>53.375</v>
          </cell>
          <cell r="CH129">
            <v>305</v>
          </cell>
          <cell r="CJ129">
            <v>76.25</v>
          </cell>
          <cell r="CK129">
            <v>38.125</v>
          </cell>
          <cell r="CL129">
            <v>38.125</v>
          </cell>
          <cell r="CM129">
            <v>30.5</v>
          </cell>
          <cell r="CN129">
            <v>61</v>
          </cell>
          <cell r="CO129">
            <v>213.5</v>
          </cell>
          <cell r="CP129">
            <v>366</v>
          </cell>
          <cell r="CQ129">
            <v>228.75</v>
          </cell>
          <cell r="CR129">
            <v>106.75</v>
          </cell>
          <cell r="CS129">
            <v>198.25</v>
          </cell>
          <cell r="CT129">
            <v>183</v>
          </cell>
          <cell r="CU129">
            <v>167.75</v>
          </cell>
          <cell r="CV129">
            <v>167.75</v>
          </cell>
          <cell r="CW129">
            <v>167.75</v>
          </cell>
          <cell r="CX129">
            <v>76.25</v>
          </cell>
          <cell r="CY129">
            <v>76.25</v>
          </cell>
          <cell r="CZ129">
            <v>106.75</v>
          </cell>
          <cell r="DA129">
            <v>76.25</v>
          </cell>
          <cell r="DB129">
            <v>76.25</v>
          </cell>
          <cell r="DC129">
            <v>45.75</v>
          </cell>
          <cell r="DD129">
            <v>45.75</v>
          </cell>
          <cell r="DE129">
            <v>228.75</v>
          </cell>
          <cell r="DF129">
            <v>244</v>
          </cell>
          <cell r="DG129">
            <v>106.75</v>
          </cell>
          <cell r="DH129">
            <v>106.75</v>
          </cell>
          <cell r="DI129">
            <v>244</v>
          </cell>
          <cell r="DJ129">
            <v>152.5</v>
          </cell>
          <cell r="DK129">
            <v>152.5</v>
          </cell>
          <cell r="DL129">
            <v>61</v>
          </cell>
          <cell r="DM129">
            <v>45.75</v>
          </cell>
          <cell r="DN129">
            <v>45.75</v>
          </cell>
          <cell r="DO129">
            <v>61</v>
          </cell>
          <cell r="DP129">
            <v>61</v>
          </cell>
          <cell r="DQ129">
            <v>61</v>
          </cell>
          <cell r="DR129">
            <v>61</v>
          </cell>
          <cell r="DS129">
            <v>45.75</v>
          </cell>
          <cell r="DT129">
            <v>45.75</v>
          </cell>
          <cell r="DU129">
            <v>183</v>
          </cell>
          <cell r="DV129">
            <v>122</v>
          </cell>
          <cell r="DW129">
            <v>45.75</v>
          </cell>
          <cell r="DX129">
            <v>122</v>
          </cell>
          <cell r="DY129">
            <v>106.75</v>
          </cell>
          <cell r="DZ129">
            <v>61</v>
          </cell>
          <cell r="EA129">
            <v>106.75</v>
          </cell>
          <cell r="EB129">
            <v>61</v>
          </cell>
          <cell r="EC129">
            <v>61</v>
          </cell>
          <cell r="ED129">
            <v>61</v>
          </cell>
          <cell r="EE129">
            <v>183</v>
          </cell>
          <cell r="EF129">
            <v>76.25</v>
          </cell>
          <cell r="EG129">
            <v>152.5</v>
          </cell>
          <cell r="EH129">
            <v>91.5</v>
          </cell>
          <cell r="EK129" t="str">
            <v>Netland, Jerry</v>
          </cell>
        </row>
        <row r="130">
          <cell r="A130">
            <v>127</v>
          </cell>
          <cell r="B130" t="str">
            <v>Kleinhuizen, Tyler</v>
          </cell>
          <cell r="C130" t="str">
            <v>Thrower</v>
          </cell>
          <cell r="D130">
            <v>1</v>
          </cell>
          <cell r="E130">
            <v>1</v>
          </cell>
          <cell r="F130">
            <v>1</v>
          </cell>
          <cell r="G130">
            <v>319</v>
          </cell>
          <cell r="H130">
            <v>570</v>
          </cell>
          <cell r="I130">
            <v>385</v>
          </cell>
          <cell r="J130">
            <v>319</v>
          </cell>
          <cell r="K130">
            <v>287.10000000000002</v>
          </cell>
          <cell r="L130">
            <v>223.29999999999998</v>
          </cell>
          <cell r="M130">
            <v>223.29999999999998</v>
          </cell>
          <cell r="N130">
            <v>207.35</v>
          </cell>
          <cell r="O130">
            <v>570</v>
          </cell>
          <cell r="P130">
            <v>223.29999999999998</v>
          </cell>
          <cell r="Q130">
            <v>223.29999999999998</v>
          </cell>
          <cell r="R130">
            <v>627</v>
          </cell>
          <cell r="S130">
            <v>855</v>
          </cell>
          <cell r="T130">
            <v>159.5</v>
          </cell>
          <cell r="U130">
            <v>127.60000000000001</v>
          </cell>
          <cell r="V130">
            <v>127.60000000000001</v>
          </cell>
          <cell r="W130">
            <v>111.64999999999999</v>
          </cell>
          <cell r="X130">
            <v>111.64999999999999</v>
          </cell>
          <cell r="Y130">
            <v>256.5</v>
          </cell>
          <cell r="Z130">
            <v>427.5</v>
          </cell>
          <cell r="AA130">
            <v>256.5</v>
          </cell>
          <cell r="AB130">
            <v>256.5</v>
          </cell>
          <cell r="AC130">
            <v>627</v>
          </cell>
          <cell r="AD130">
            <v>127.60000000000001</v>
          </cell>
          <cell r="AE130">
            <v>758.1</v>
          </cell>
          <cell r="AF130">
            <v>655.5</v>
          </cell>
          <cell r="AG130">
            <v>398.75</v>
          </cell>
          <cell r="AH130">
            <v>207.35</v>
          </cell>
          <cell r="AI130">
            <v>481.25</v>
          </cell>
          <cell r="AJ130">
            <v>231</v>
          </cell>
          <cell r="AK130">
            <v>319</v>
          </cell>
          <cell r="AL130">
            <v>285</v>
          </cell>
          <cell r="AM130">
            <v>285</v>
          </cell>
          <cell r="AX130">
            <v>570</v>
          </cell>
          <cell r="AY130">
            <v>456</v>
          </cell>
          <cell r="AZ130">
            <v>285</v>
          </cell>
          <cell r="BA130">
            <v>256.5</v>
          </cell>
          <cell r="BB130">
            <v>228</v>
          </cell>
          <cell r="BC130">
            <v>114</v>
          </cell>
          <cell r="BD130">
            <v>342</v>
          </cell>
          <cell r="BE130">
            <v>199.5</v>
          </cell>
          <cell r="BF130">
            <v>399</v>
          </cell>
          <cell r="BG130">
            <v>199.5</v>
          </cell>
          <cell r="BH130">
            <v>228</v>
          </cell>
          <cell r="BI130">
            <v>228</v>
          </cell>
          <cell r="BJ130">
            <v>228</v>
          </cell>
          <cell r="BK130">
            <v>684</v>
          </cell>
          <cell r="BL130">
            <v>478.5</v>
          </cell>
          <cell r="BM130">
            <v>570</v>
          </cell>
          <cell r="BN130">
            <v>758.1</v>
          </cell>
          <cell r="BO130">
            <v>114</v>
          </cell>
          <cell r="BP130">
            <v>570</v>
          </cell>
          <cell r="BQ130">
            <v>570</v>
          </cell>
          <cell r="BR130">
            <v>285</v>
          </cell>
          <cell r="BS130">
            <v>285</v>
          </cell>
          <cell r="CB130">
            <v>385</v>
          </cell>
          <cell r="CC130">
            <v>308</v>
          </cell>
          <cell r="CD130">
            <v>154</v>
          </cell>
          <cell r="CE130">
            <v>134.75</v>
          </cell>
          <cell r="CF130">
            <v>77</v>
          </cell>
          <cell r="CG130">
            <v>67.375</v>
          </cell>
          <cell r="CH130">
            <v>385</v>
          </cell>
          <cell r="CJ130">
            <v>96.25</v>
          </cell>
          <cell r="CK130">
            <v>48.125</v>
          </cell>
          <cell r="CL130">
            <v>48.125</v>
          </cell>
          <cell r="CM130">
            <v>38.5</v>
          </cell>
          <cell r="CN130">
            <v>77</v>
          </cell>
          <cell r="CO130">
            <v>269.5</v>
          </cell>
          <cell r="CP130">
            <v>462</v>
          </cell>
          <cell r="CQ130">
            <v>288.75</v>
          </cell>
          <cell r="CR130">
            <v>134.75</v>
          </cell>
          <cell r="CS130">
            <v>250.25</v>
          </cell>
          <cell r="CT130">
            <v>231</v>
          </cell>
          <cell r="CU130">
            <v>211.75000000000003</v>
          </cell>
          <cell r="CV130">
            <v>211.75000000000003</v>
          </cell>
          <cell r="CW130">
            <v>211.75000000000003</v>
          </cell>
          <cell r="CX130">
            <v>96.25</v>
          </cell>
          <cell r="CY130">
            <v>96.25</v>
          </cell>
          <cell r="CZ130">
            <v>134.75</v>
          </cell>
          <cell r="DA130">
            <v>96.25</v>
          </cell>
          <cell r="DB130">
            <v>96.25</v>
          </cell>
          <cell r="DC130">
            <v>57.75</v>
          </cell>
          <cell r="DD130">
            <v>57.75</v>
          </cell>
          <cell r="DE130">
            <v>288.75</v>
          </cell>
          <cell r="DF130">
            <v>308</v>
          </cell>
          <cell r="DG130">
            <v>134.75</v>
          </cell>
          <cell r="DH130">
            <v>134.75</v>
          </cell>
          <cell r="DI130">
            <v>308</v>
          </cell>
          <cell r="DJ130">
            <v>192.5</v>
          </cell>
          <cell r="DK130">
            <v>192.5</v>
          </cell>
          <cell r="DL130">
            <v>77</v>
          </cell>
          <cell r="DM130">
            <v>57.75</v>
          </cell>
          <cell r="DN130">
            <v>57.75</v>
          </cell>
          <cell r="DO130">
            <v>77</v>
          </cell>
          <cell r="DP130">
            <v>77</v>
          </cell>
          <cell r="DQ130">
            <v>77</v>
          </cell>
          <cell r="DR130">
            <v>77</v>
          </cell>
          <cell r="DS130">
            <v>57.75</v>
          </cell>
          <cell r="DT130">
            <v>57.75</v>
          </cell>
          <cell r="DU130">
            <v>231</v>
          </cell>
          <cell r="DV130">
            <v>154</v>
          </cell>
          <cell r="DW130">
            <v>57.75</v>
          </cell>
          <cell r="DX130">
            <v>154</v>
          </cell>
          <cell r="DY130">
            <v>134.75</v>
          </cell>
          <cell r="DZ130">
            <v>77</v>
          </cell>
          <cell r="EA130">
            <v>134.75</v>
          </cell>
          <cell r="EB130">
            <v>77</v>
          </cell>
          <cell r="EC130">
            <v>77</v>
          </cell>
          <cell r="ED130">
            <v>77</v>
          </cell>
          <cell r="EE130">
            <v>231</v>
          </cell>
          <cell r="EF130">
            <v>96.25</v>
          </cell>
          <cell r="EG130">
            <v>192.5</v>
          </cell>
          <cell r="EH130">
            <v>115.5</v>
          </cell>
          <cell r="EK130" t="str">
            <v>Kleinhuizen, Tyler</v>
          </cell>
        </row>
        <row r="131">
          <cell r="A131">
            <v>128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K131">
            <v>0</v>
          </cell>
        </row>
        <row r="132">
          <cell r="A132">
            <v>129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K132">
            <v>0</v>
          </cell>
        </row>
        <row r="133">
          <cell r="A133">
            <v>130</v>
          </cell>
          <cell r="B133" t="str">
            <v>Studt, Aaron</v>
          </cell>
          <cell r="C133" t="str">
            <v>Thrower</v>
          </cell>
          <cell r="D133">
            <v>1</v>
          </cell>
          <cell r="E133">
            <v>1</v>
          </cell>
          <cell r="F133">
            <v>1</v>
          </cell>
          <cell r="G133">
            <v>385</v>
          </cell>
          <cell r="H133">
            <v>590</v>
          </cell>
          <cell r="I133">
            <v>420</v>
          </cell>
          <cell r="J133">
            <v>385</v>
          </cell>
          <cell r="K133">
            <v>346.5</v>
          </cell>
          <cell r="L133">
            <v>269.5</v>
          </cell>
          <cell r="M133">
            <v>269.5</v>
          </cell>
          <cell r="N133">
            <v>250.25</v>
          </cell>
          <cell r="O133">
            <v>590</v>
          </cell>
          <cell r="P133">
            <v>269.5</v>
          </cell>
          <cell r="Q133">
            <v>269.5</v>
          </cell>
          <cell r="R133">
            <v>649</v>
          </cell>
          <cell r="S133">
            <v>885</v>
          </cell>
          <cell r="T133">
            <v>192.5</v>
          </cell>
          <cell r="U133">
            <v>154</v>
          </cell>
          <cell r="V133">
            <v>154</v>
          </cell>
          <cell r="W133">
            <v>134.75</v>
          </cell>
          <cell r="X133">
            <v>134.75</v>
          </cell>
          <cell r="Y133">
            <v>265.5</v>
          </cell>
          <cell r="Z133">
            <v>442.5</v>
          </cell>
          <cell r="AA133">
            <v>265.5</v>
          </cell>
          <cell r="AB133">
            <v>265.5</v>
          </cell>
          <cell r="AC133">
            <v>649</v>
          </cell>
          <cell r="AD133">
            <v>154</v>
          </cell>
          <cell r="AE133">
            <v>784.7</v>
          </cell>
          <cell r="AF133">
            <v>678.5</v>
          </cell>
          <cell r="AG133">
            <v>481.25</v>
          </cell>
          <cell r="AH133">
            <v>250.25</v>
          </cell>
          <cell r="AI133">
            <v>525</v>
          </cell>
          <cell r="AJ133">
            <v>252</v>
          </cell>
          <cell r="AK133">
            <v>385</v>
          </cell>
          <cell r="AL133">
            <v>295</v>
          </cell>
          <cell r="AM133">
            <v>295</v>
          </cell>
          <cell r="AX133">
            <v>590</v>
          </cell>
          <cell r="AY133">
            <v>472</v>
          </cell>
          <cell r="AZ133">
            <v>295</v>
          </cell>
          <cell r="BA133">
            <v>265.5</v>
          </cell>
          <cell r="BB133">
            <v>236</v>
          </cell>
          <cell r="BC133">
            <v>118</v>
          </cell>
          <cell r="BD133">
            <v>354</v>
          </cell>
          <cell r="BE133">
            <v>206.5</v>
          </cell>
          <cell r="BF133">
            <v>413</v>
          </cell>
          <cell r="BG133">
            <v>206.5</v>
          </cell>
          <cell r="BH133">
            <v>236</v>
          </cell>
          <cell r="BI133">
            <v>236</v>
          </cell>
          <cell r="BJ133">
            <v>236</v>
          </cell>
          <cell r="BK133">
            <v>708</v>
          </cell>
          <cell r="BL133">
            <v>577.5</v>
          </cell>
          <cell r="BM133">
            <v>590</v>
          </cell>
          <cell r="BN133">
            <v>784.7</v>
          </cell>
          <cell r="BO133">
            <v>118</v>
          </cell>
          <cell r="BP133">
            <v>590</v>
          </cell>
          <cell r="BQ133">
            <v>590</v>
          </cell>
          <cell r="BR133">
            <v>295</v>
          </cell>
          <cell r="BS133">
            <v>295</v>
          </cell>
          <cell r="CB133">
            <v>420</v>
          </cell>
          <cell r="CC133">
            <v>336</v>
          </cell>
          <cell r="CD133">
            <v>168</v>
          </cell>
          <cell r="CE133">
            <v>147</v>
          </cell>
          <cell r="CF133">
            <v>84</v>
          </cell>
          <cell r="CG133">
            <v>73.5</v>
          </cell>
          <cell r="CH133">
            <v>420</v>
          </cell>
          <cell r="CJ133">
            <v>105</v>
          </cell>
          <cell r="CK133">
            <v>52.5</v>
          </cell>
          <cell r="CL133">
            <v>52.5</v>
          </cell>
          <cell r="CM133">
            <v>42</v>
          </cell>
          <cell r="CN133">
            <v>84</v>
          </cell>
          <cell r="CO133">
            <v>294</v>
          </cell>
          <cell r="CP133">
            <v>504</v>
          </cell>
          <cell r="CQ133">
            <v>315</v>
          </cell>
          <cell r="CR133">
            <v>147</v>
          </cell>
          <cell r="CS133">
            <v>273</v>
          </cell>
          <cell r="CT133">
            <v>252</v>
          </cell>
          <cell r="CU133">
            <v>231.00000000000003</v>
          </cell>
          <cell r="CV133">
            <v>231.00000000000003</v>
          </cell>
          <cell r="CW133">
            <v>231.00000000000003</v>
          </cell>
          <cell r="CX133">
            <v>105</v>
          </cell>
          <cell r="CY133">
            <v>105</v>
          </cell>
          <cell r="CZ133">
            <v>147</v>
          </cell>
          <cell r="DA133">
            <v>105</v>
          </cell>
          <cell r="DB133">
            <v>105</v>
          </cell>
          <cell r="DC133">
            <v>63</v>
          </cell>
          <cell r="DD133">
            <v>63</v>
          </cell>
          <cell r="DE133">
            <v>315</v>
          </cell>
          <cell r="DF133">
            <v>336</v>
          </cell>
          <cell r="DG133">
            <v>147</v>
          </cell>
          <cell r="DH133">
            <v>147</v>
          </cell>
          <cell r="DI133">
            <v>336</v>
          </cell>
          <cell r="DJ133">
            <v>210</v>
          </cell>
          <cell r="DK133">
            <v>210</v>
          </cell>
          <cell r="DL133">
            <v>84</v>
          </cell>
          <cell r="DM133">
            <v>63</v>
          </cell>
          <cell r="DN133">
            <v>63</v>
          </cell>
          <cell r="DO133">
            <v>84</v>
          </cell>
          <cell r="DP133">
            <v>84</v>
          </cell>
          <cell r="DQ133">
            <v>84</v>
          </cell>
          <cell r="DR133">
            <v>84</v>
          </cell>
          <cell r="DS133">
            <v>63</v>
          </cell>
          <cell r="DT133">
            <v>63</v>
          </cell>
          <cell r="DU133">
            <v>252</v>
          </cell>
          <cell r="DV133">
            <v>168</v>
          </cell>
          <cell r="DW133">
            <v>63</v>
          </cell>
          <cell r="DX133">
            <v>168</v>
          </cell>
          <cell r="DY133">
            <v>147</v>
          </cell>
          <cell r="DZ133">
            <v>84</v>
          </cell>
          <cell r="EA133">
            <v>147</v>
          </cell>
          <cell r="EB133">
            <v>84</v>
          </cell>
          <cell r="EC133">
            <v>84</v>
          </cell>
          <cell r="ED133">
            <v>84</v>
          </cell>
          <cell r="EE133">
            <v>252</v>
          </cell>
          <cell r="EF133">
            <v>105</v>
          </cell>
          <cell r="EG133">
            <v>210</v>
          </cell>
          <cell r="EH133">
            <v>126</v>
          </cell>
          <cell r="EK133" t="str">
            <v>Studt, Aaron</v>
          </cell>
        </row>
        <row r="134">
          <cell r="A134">
            <v>131</v>
          </cell>
          <cell r="B134" t="str">
            <v>Davis, Trey</v>
          </cell>
          <cell r="C134" t="str">
            <v>Thrower</v>
          </cell>
          <cell r="D134">
            <v>1</v>
          </cell>
          <cell r="E134">
            <v>1</v>
          </cell>
          <cell r="F134">
            <v>1</v>
          </cell>
          <cell r="G134">
            <v>352</v>
          </cell>
          <cell r="H134">
            <v>515</v>
          </cell>
          <cell r="I134">
            <v>365</v>
          </cell>
          <cell r="J134">
            <v>352</v>
          </cell>
          <cell r="K134">
            <v>316.8</v>
          </cell>
          <cell r="L134">
            <v>246.39999999999998</v>
          </cell>
          <cell r="M134">
            <v>246.39999999999998</v>
          </cell>
          <cell r="N134">
            <v>228.8</v>
          </cell>
          <cell r="O134">
            <v>515</v>
          </cell>
          <cell r="P134">
            <v>246.39999999999998</v>
          </cell>
          <cell r="Q134">
            <v>246.39999999999998</v>
          </cell>
          <cell r="R134">
            <v>566.5</v>
          </cell>
          <cell r="S134">
            <v>772.5</v>
          </cell>
          <cell r="T134">
            <v>176</v>
          </cell>
          <cell r="U134">
            <v>140.80000000000001</v>
          </cell>
          <cell r="V134">
            <v>140.80000000000001</v>
          </cell>
          <cell r="W134">
            <v>123.19999999999999</v>
          </cell>
          <cell r="X134">
            <v>123.19999999999999</v>
          </cell>
          <cell r="Y134">
            <v>231.75</v>
          </cell>
          <cell r="Z134">
            <v>386.25</v>
          </cell>
          <cell r="AA134">
            <v>231.75</v>
          </cell>
          <cell r="AB134">
            <v>231.75</v>
          </cell>
          <cell r="AC134">
            <v>566.5</v>
          </cell>
          <cell r="AD134">
            <v>140.80000000000001</v>
          </cell>
          <cell r="AE134">
            <v>684.95</v>
          </cell>
          <cell r="AF134">
            <v>592.25</v>
          </cell>
          <cell r="AG134">
            <v>440</v>
          </cell>
          <cell r="AH134">
            <v>228.8</v>
          </cell>
          <cell r="AI134">
            <v>456.25</v>
          </cell>
          <cell r="AJ134">
            <v>219</v>
          </cell>
          <cell r="AK134">
            <v>352</v>
          </cell>
          <cell r="AL134">
            <v>257.5</v>
          </cell>
          <cell r="AM134">
            <v>257.5</v>
          </cell>
          <cell r="AX134">
            <v>515</v>
          </cell>
          <cell r="AY134">
            <v>412</v>
          </cell>
          <cell r="AZ134">
            <v>257.5</v>
          </cell>
          <cell r="BA134">
            <v>231.75</v>
          </cell>
          <cell r="BB134">
            <v>206</v>
          </cell>
          <cell r="BC134">
            <v>103</v>
          </cell>
          <cell r="BD134">
            <v>309</v>
          </cell>
          <cell r="BE134">
            <v>180.25</v>
          </cell>
          <cell r="BF134">
            <v>360.5</v>
          </cell>
          <cell r="BG134">
            <v>180.25</v>
          </cell>
          <cell r="BH134">
            <v>206</v>
          </cell>
          <cell r="BI134">
            <v>206</v>
          </cell>
          <cell r="BJ134">
            <v>206</v>
          </cell>
          <cell r="BK134">
            <v>618</v>
          </cell>
          <cell r="BL134">
            <v>528</v>
          </cell>
          <cell r="BM134">
            <v>515</v>
          </cell>
          <cell r="BN134">
            <v>684.95</v>
          </cell>
          <cell r="BO134">
            <v>103</v>
          </cell>
          <cell r="BP134">
            <v>515</v>
          </cell>
          <cell r="BQ134">
            <v>515</v>
          </cell>
          <cell r="BR134">
            <v>257.5</v>
          </cell>
          <cell r="BS134">
            <v>257.5</v>
          </cell>
          <cell r="CB134">
            <v>365</v>
          </cell>
          <cell r="CC134">
            <v>292</v>
          </cell>
          <cell r="CD134">
            <v>146</v>
          </cell>
          <cell r="CE134">
            <v>127.74999999999999</v>
          </cell>
          <cell r="CF134">
            <v>73</v>
          </cell>
          <cell r="CG134">
            <v>63.874999999999993</v>
          </cell>
          <cell r="CH134">
            <v>365</v>
          </cell>
          <cell r="CJ134">
            <v>91.25</v>
          </cell>
          <cell r="CK134">
            <v>45.625</v>
          </cell>
          <cell r="CL134">
            <v>45.625</v>
          </cell>
          <cell r="CM134">
            <v>36.5</v>
          </cell>
          <cell r="CN134">
            <v>73</v>
          </cell>
          <cell r="CO134">
            <v>255.49999999999997</v>
          </cell>
          <cell r="CP134">
            <v>438</v>
          </cell>
          <cell r="CQ134">
            <v>273.75</v>
          </cell>
          <cell r="CR134">
            <v>127.74999999999999</v>
          </cell>
          <cell r="CS134">
            <v>237.25</v>
          </cell>
          <cell r="CT134">
            <v>219</v>
          </cell>
          <cell r="CU134">
            <v>200.75000000000003</v>
          </cell>
          <cell r="CV134">
            <v>200.75000000000003</v>
          </cell>
          <cell r="CW134">
            <v>200.75000000000003</v>
          </cell>
          <cell r="CX134">
            <v>91.25</v>
          </cell>
          <cell r="CY134">
            <v>91.25</v>
          </cell>
          <cell r="CZ134">
            <v>127.74999999999999</v>
          </cell>
          <cell r="DA134">
            <v>91.25</v>
          </cell>
          <cell r="DB134">
            <v>91.25</v>
          </cell>
          <cell r="DC134">
            <v>54.75</v>
          </cell>
          <cell r="DD134">
            <v>54.75</v>
          </cell>
          <cell r="DE134">
            <v>273.75</v>
          </cell>
          <cell r="DF134">
            <v>292</v>
          </cell>
          <cell r="DG134">
            <v>127.74999999999999</v>
          </cell>
          <cell r="DH134">
            <v>127.74999999999999</v>
          </cell>
          <cell r="DI134">
            <v>292</v>
          </cell>
          <cell r="DJ134">
            <v>182.5</v>
          </cell>
          <cell r="DK134">
            <v>182.5</v>
          </cell>
          <cell r="DL134">
            <v>73</v>
          </cell>
          <cell r="DM134">
            <v>54.75</v>
          </cell>
          <cell r="DN134">
            <v>54.75</v>
          </cell>
          <cell r="DO134">
            <v>73</v>
          </cell>
          <cell r="DP134">
            <v>73</v>
          </cell>
          <cell r="DQ134">
            <v>73</v>
          </cell>
          <cell r="DR134">
            <v>73</v>
          </cell>
          <cell r="DS134">
            <v>54.75</v>
          </cell>
          <cell r="DT134">
            <v>54.75</v>
          </cell>
          <cell r="DU134">
            <v>219</v>
          </cell>
          <cell r="DV134">
            <v>146</v>
          </cell>
          <cell r="DW134">
            <v>54.75</v>
          </cell>
          <cell r="DX134">
            <v>146</v>
          </cell>
          <cell r="DY134">
            <v>127.74999999999999</v>
          </cell>
          <cell r="DZ134">
            <v>73</v>
          </cell>
          <cell r="EA134">
            <v>127.74999999999999</v>
          </cell>
          <cell r="EB134">
            <v>73</v>
          </cell>
          <cell r="EC134">
            <v>73</v>
          </cell>
          <cell r="ED134">
            <v>73</v>
          </cell>
          <cell r="EE134">
            <v>219</v>
          </cell>
          <cell r="EF134">
            <v>91.25</v>
          </cell>
          <cell r="EG134">
            <v>182.5</v>
          </cell>
          <cell r="EH134">
            <v>109.5</v>
          </cell>
          <cell r="EK134" t="str">
            <v>Davis, Trey</v>
          </cell>
        </row>
        <row r="135">
          <cell r="A135">
            <v>132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K135">
            <v>0</v>
          </cell>
        </row>
        <row r="136">
          <cell r="A136">
            <v>133</v>
          </cell>
          <cell r="B136" t="str">
            <v>Kole Conrad</v>
          </cell>
          <cell r="C136" t="str">
            <v>Stud</v>
          </cell>
          <cell r="D136">
            <v>1</v>
          </cell>
          <cell r="E136">
            <v>1</v>
          </cell>
          <cell r="F136">
            <v>1</v>
          </cell>
          <cell r="G136">
            <v>315</v>
          </cell>
          <cell r="H136">
            <v>545</v>
          </cell>
          <cell r="I136">
            <v>365</v>
          </cell>
          <cell r="J136">
            <v>315</v>
          </cell>
          <cell r="K136">
            <v>283.5</v>
          </cell>
          <cell r="L136">
            <v>220.5</v>
          </cell>
          <cell r="M136">
            <v>220.5</v>
          </cell>
          <cell r="N136">
            <v>204.75</v>
          </cell>
          <cell r="O136">
            <v>545</v>
          </cell>
          <cell r="P136">
            <v>220.5</v>
          </cell>
          <cell r="Q136">
            <v>220.5</v>
          </cell>
          <cell r="R136">
            <v>599.5</v>
          </cell>
          <cell r="S136">
            <v>817.5</v>
          </cell>
          <cell r="T136">
            <v>157.5</v>
          </cell>
          <cell r="U136">
            <v>126</v>
          </cell>
          <cell r="V136">
            <v>126</v>
          </cell>
          <cell r="W136">
            <v>110.25</v>
          </cell>
          <cell r="X136">
            <v>110.25</v>
          </cell>
          <cell r="Y136">
            <v>245.25</v>
          </cell>
          <cell r="Z136">
            <v>408.75</v>
          </cell>
          <cell r="AA136">
            <v>245.25</v>
          </cell>
          <cell r="AB136">
            <v>245.25</v>
          </cell>
          <cell r="AC136">
            <v>599.5</v>
          </cell>
          <cell r="AD136">
            <v>126</v>
          </cell>
          <cell r="AE136">
            <v>724.85</v>
          </cell>
          <cell r="AF136">
            <v>626.75</v>
          </cell>
          <cell r="AG136">
            <v>393.75</v>
          </cell>
          <cell r="AH136">
            <v>204.75</v>
          </cell>
          <cell r="AI136">
            <v>456.25</v>
          </cell>
          <cell r="AJ136">
            <v>219</v>
          </cell>
          <cell r="AK136">
            <v>315</v>
          </cell>
          <cell r="AL136">
            <v>272.5</v>
          </cell>
          <cell r="AM136">
            <v>272.5</v>
          </cell>
          <cell r="AX136">
            <v>545</v>
          </cell>
          <cell r="AY136">
            <v>436</v>
          </cell>
          <cell r="AZ136">
            <v>272.5</v>
          </cell>
          <cell r="BA136">
            <v>245.25</v>
          </cell>
          <cell r="BB136">
            <v>218</v>
          </cell>
          <cell r="BC136">
            <v>109</v>
          </cell>
          <cell r="BD136">
            <v>327</v>
          </cell>
          <cell r="BE136">
            <v>190.75</v>
          </cell>
          <cell r="BF136">
            <v>381.5</v>
          </cell>
          <cell r="BG136">
            <v>190.75</v>
          </cell>
          <cell r="BH136">
            <v>218</v>
          </cell>
          <cell r="BI136">
            <v>218</v>
          </cell>
          <cell r="BJ136">
            <v>218</v>
          </cell>
          <cell r="BK136">
            <v>654</v>
          </cell>
          <cell r="BL136">
            <v>472.5</v>
          </cell>
          <cell r="BM136">
            <v>545</v>
          </cell>
          <cell r="BN136">
            <v>724.85</v>
          </cell>
          <cell r="BO136">
            <v>109</v>
          </cell>
          <cell r="BP136">
            <v>545</v>
          </cell>
          <cell r="BQ136">
            <v>545</v>
          </cell>
          <cell r="BR136">
            <v>272.5</v>
          </cell>
          <cell r="BS136">
            <v>272.5</v>
          </cell>
          <cell r="CB136">
            <v>365</v>
          </cell>
          <cell r="CC136">
            <v>292</v>
          </cell>
          <cell r="CD136">
            <v>146</v>
          </cell>
          <cell r="CE136">
            <v>127.74999999999999</v>
          </cell>
          <cell r="CF136">
            <v>73</v>
          </cell>
          <cell r="CG136">
            <v>63.874999999999993</v>
          </cell>
          <cell r="CH136">
            <v>365</v>
          </cell>
          <cell r="CJ136">
            <v>91.25</v>
          </cell>
          <cell r="CK136">
            <v>45.625</v>
          </cell>
          <cell r="CL136">
            <v>45.625</v>
          </cell>
          <cell r="CM136">
            <v>36.5</v>
          </cell>
          <cell r="CN136">
            <v>73</v>
          </cell>
          <cell r="CO136">
            <v>255.49999999999997</v>
          </cell>
          <cell r="CP136">
            <v>438</v>
          </cell>
          <cell r="CQ136">
            <v>273.75</v>
          </cell>
          <cell r="CR136">
            <v>127.74999999999999</v>
          </cell>
          <cell r="CS136">
            <v>237.25</v>
          </cell>
          <cell r="CT136">
            <v>219</v>
          </cell>
          <cell r="CU136">
            <v>200.75000000000003</v>
          </cell>
          <cell r="CV136">
            <v>200.75000000000003</v>
          </cell>
          <cell r="CW136">
            <v>200.75000000000003</v>
          </cell>
          <cell r="CX136">
            <v>91.25</v>
          </cell>
          <cell r="CY136">
            <v>91.25</v>
          </cell>
          <cell r="CZ136">
            <v>127.74999999999999</v>
          </cell>
          <cell r="DA136">
            <v>91.25</v>
          </cell>
          <cell r="DB136">
            <v>91.25</v>
          </cell>
          <cell r="DC136">
            <v>54.75</v>
          </cell>
          <cell r="DD136">
            <v>54.75</v>
          </cell>
          <cell r="DE136">
            <v>273.75</v>
          </cell>
          <cell r="DF136">
            <v>292</v>
          </cell>
          <cell r="DG136">
            <v>127.74999999999999</v>
          </cell>
          <cell r="DH136">
            <v>127.74999999999999</v>
          </cell>
          <cell r="DI136">
            <v>292</v>
          </cell>
          <cell r="DJ136">
            <v>182.5</v>
          </cell>
          <cell r="DK136">
            <v>182.5</v>
          </cell>
          <cell r="DL136">
            <v>73</v>
          </cell>
          <cell r="DM136">
            <v>54.75</v>
          </cell>
          <cell r="DN136">
            <v>54.75</v>
          </cell>
          <cell r="DO136">
            <v>73</v>
          </cell>
          <cell r="DP136">
            <v>73</v>
          </cell>
          <cell r="DQ136">
            <v>73</v>
          </cell>
          <cell r="DR136">
            <v>73</v>
          </cell>
          <cell r="DS136">
            <v>54.75</v>
          </cell>
          <cell r="DT136">
            <v>54.75</v>
          </cell>
          <cell r="DU136">
            <v>219</v>
          </cell>
          <cell r="DV136">
            <v>146</v>
          </cell>
          <cell r="DW136">
            <v>54.75</v>
          </cell>
          <cell r="DX136">
            <v>146</v>
          </cell>
          <cell r="DY136">
            <v>127.74999999999999</v>
          </cell>
          <cell r="DZ136">
            <v>73</v>
          </cell>
          <cell r="EA136">
            <v>127.74999999999999</v>
          </cell>
          <cell r="EB136">
            <v>73</v>
          </cell>
          <cell r="EC136">
            <v>73</v>
          </cell>
          <cell r="ED136">
            <v>73</v>
          </cell>
          <cell r="EE136">
            <v>219</v>
          </cell>
          <cell r="EF136">
            <v>91.25</v>
          </cell>
          <cell r="EG136">
            <v>182.5</v>
          </cell>
          <cell r="EH136">
            <v>109.5</v>
          </cell>
          <cell r="EK136" t="str">
            <v>Kole Conrad</v>
          </cell>
        </row>
        <row r="137">
          <cell r="A137">
            <v>134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K137">
            <v>0</v>
          </cell>
        </row>
        <row r="138">
          <cell r="A138">
            <v>135</v>
          </cell>
          <cell r="B138" t="str">
            <v>100 pound max</v>
          </cell>
          <cell r="D138">
            <v>1</v>
          </cell>
          <cell r="E138">
            <v>1</v>
          </cell>
          <cell r="F138">
            <v>1</v>
          </cell>
          <cell r="G138">
            <v>100</v>
          </cell>
          <cell r="H138">
            <v>100</v>
          </cell>
          <cell r="I138">
            <v>100</v>
          </cell>
          <cell r="J138">
            <v>100</v>
          </cell>
          <cell r="K138">
            <v>90</v>
          </cell>
          <cell r="L138">
            <v>70</v>
          </cell>
          <cell r="M138">
            <v>70</v>
          </cell>
          <cell r="N138">
            <v>65</v>
          </cell>
          <cell r="O138">
            <v>100</v>
          </cell>
          <cell r="P138">
            <v>70</v>
          </cell>
          <cell r="Q138">
            <v>70</v>
          </cell>
          <cell r="R138">
            <v>110.00000000000001</v>
          </cell>
          <cell r="S138">
            <v>150</v>
          </cell>
          <cell r="T138">
            <v>50</v>
          </cell>
          <cell r="U138">
            <v>40</v>
          </cell>
          <cell r="V138">
            <v>40</v>
          </cell>
          <cell r="W138">
            <v>35</v>
          </cell>
          <cell r="X138">
            <v>35</v>
          </cell>
          <cell r="Y138">
            <v>45</v>
          </cell>
          <cell r="Z138">
            <v>75</v>
          </cell>
          <cell r="AA138">
            <v>45</v>
          </cell>
          <cell r="AB138">
            <v>45</v>
          </cell>
          <cell r="AC138">
            <v>110.00000000000001</v>
          </cell>
          <cell r="AD138">
            <v>40</v>
          </cell>
          <cell r="AE138">
            <v>133</v>
          </cell>
          <cell r="AF138">
            <v>114.99999999999999</v>
          </cell>
          <cell r="AG138">
            <v>125</v>
          </cell>
          <cell r="AH138">
            <v>65</v>
          </cell>
          <cell r="AI138">
            <v>125</v>
          </cell>
          <cell r="AJ138">
            <v>60</v>
          </cell>
          <cell r="AK138">
            <v>100</v>
          </cell>
          <cell r="AL138">
            <v>50</v>
          </cell>
          <cell r="AM138">
            <v>50</v>
          </cell>
          <cell r="AX138">
            <v>100</v>
          </cell>
          <cell r="AY138">
            <v>80</v>
          </cell>
          <cell r="AZ138">
            <v>50</v>
          </cell>
          <cell r="BA138">
            <v>45</v>
          </cell>
          <cell r="BB138">
            <v>40</v>
          </cell>
          <cell r="BC138">
            <v>20</v>
          </cell>
          <cell r="BD138">
            <v>60</v>
          </cell>
          <cell r="BE138">
            <v>35</v>
          </cell>
          <cell r="BF138">
            <v>70</v>
          </cell>
          <cell r="BG138">
            <v>35</v>
          </cell>
          <cell r="BH138">
            <v>40</v>
          </cell>
          <cell r="BI138">
            <v>40</v>
          </cell>
          <cell r="BJ138">
            <v>40</v>
          </cell>
          <cell r="BK138">
            <v>120</v>
          </cell>
          <cell r="BL138">
            <v>150</v>
          </cell>
          <cell r="BM138">
            <v>100</v>
          </cell>
          <cell r="BN138">
            <v>133</v>
          </cell>
          <cell r="BO138">
            <v>20</v>
          </cell>
          <cell r="BP138">
            <v>100</v>
          </cell>
          <cell r="BQ138">
            <v>100</v>
          </cell>
          <cell r="BR138">
            <v>50</v>
          </cell>
          <cell r="BS138">
            <v>50</v>
          </cell>
          <cell r="CB138">
            <v>100</v>
          </cell>
          <cell r="CC138">
            <v>80</v>
          </cell>
          <cell r="CD138">
            <v>40</v>
          </cell>
          <cell r="CE138">
            <v>35</v>
          </cell>
          <cell r="CF138">
            <v>20</v>
          </cell>
          <cell r="CG138">
            <v>17.5</v>
          </cell>
          <cell r="CH138">
            <v>100</v>
          </cell>
          <cell r="CJ138">
            <v>25</v>
          </cell>
          <cell r="CK138">
            <v>12.5</v>
          </cell>
          <cell r="CL138">
            <v>12.5</v>
          </cell>
          <cell r="CM138">
            <v>10</v>
          </cell>
          <cell r="CN138">
            <v>20</v>
          </cell>
          <cell r="CO138">
            <v>70</v>
          </cell>
          <cell r="CP138">
            <v>120</v>
          </cell>
          <cell r="CQ138">
            <v>75</v>
          </cell>
          <cell r="CR138">
            <v>35</v>
          </cell>
          <cell r="CS138">
            <v>65</v>
          </cell>
          <cell r="CT138">
            <v>60</v>
          </cell>
          <cell r="CU138">
            <v>55.000000000000007</v>
          </cell>
          <cell r="CV138">
            <v>55.000000000000007</v>
          </cell>
          <cell r="CW138">
            <v>55.000000000000007</v>
          </cell>
          <cell r="CX138">
            <v>25</v>
          </cell>
          <cell r="CY138">
            <v>25</v>
          </cell>
          <cell r="CZ138">
            <v>35</v>
          </cell>
          <cell r="DA138">
            <v>25</v>
          </cell>
          <cell r="DB138">
            <v>25</v>
          </cell>
          <cell r="DC138">
            <v>15</v>
          </cell>
          <cell r="DD138">
            <v>15</v>
          </cell>
          <cell r="DE138">
            <v>75</v>
          </cell>
          <cell r="DF138">
            <v>80</v>
          </cell>
          <cell r="DG138">
            <v>35</v>
          </cell>
          <cell r="DH138">
            <v>35</v>
          </cell>
          <cell r="DI138">
            <v>80</v>
          </cell>
          <cell r="DJ138">
            <v>50</v>
          </cell>
          <cell r="DK138">
            <v>50</v>
          </cell>
          <cell r="DL138">
            <v>20</v>
          </cell>
          <cell r="DM138">
            <v>15</v>
          </cell>
          <cell r="DN138">
            <v>15</v>
          </cell>
          <cell r="DO138">
            <v>20</v>
          </cell>
          <cell r="DP138">
            <v>20</v>
          </cell>
          <cell r="DQ138">
            <v>20</v>
          </cell>
          <cell r="DR138">
            <v>20</v>
          </cell>
          <cell r="DS138">
            <v>15</v>
          </cell>
          <cell r="DT138">
            <v>15</v>
          </cell>
          <cell r="DU138">
            <v>60</v>
          </cell>
          <cell r="DV138">
            <v>40</v>
          </cell>
          <cell r="DW138">
            <v>15</v>
          </cell>
          <cell r="DX138">
            <v>40</v>
          </cell>
          <cell r="DY138">
            <v>35</v>
          </cell>
          <cell r="DZ138">
            <v>20</v>
          </cell>
          <cell r="EA138">
            <v>35</v>
          </cell>
          <cell r="EB138">
            <v>20</v>
          </cell>
          <cell r="EC138">
            <v>20</v>
          </cell>
          <cell r="ED138">
            <v>20</v>
          </cell>
          <cell r="EE138">
            <v>60</v>
          </cell>
          <cell r="EF138">
            <v>25</v>
          </cell>
          <cell r="EG138">
            <v>50</v>
          </cell>
          <cell r="EH138">
            <v>30</v>
          </cell>
          <cell r="EI138">
            <v>100</v>
          </cell>
          <cell r="EK138" t="str">
            <v>100 pound max</v>
          </cell>
        </row>
        <row r="139">
          <cell r="A139">
            <v>136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K139">
            <v>0</v>
          </cell>
        </row>
        <row r="140">
          <cell r="A140">
            <v>137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K140">
            <v>0</v>
          </cell>
        </row>
        <row r="141">
          <cell r="A141">
            <v>138</v>
          </cell>
          <cell r="B141" t="str">
            <v>Brian Robison</v>
          </cell>
          <cell r="D141">
            <v>1</v>
          </cell>
          <cell r="E141">
            <v>1</v>
          </cell>
          <cell r="F141">
            <v>1</v>
          </cell>
          <cell r="G141">
            <v>360</v>
          </cell>
          <cell r="H141">
            <v>400</v>
          </cell>
          <cell r="I141">
            <v>400</v>
          </cell>
          <cell r="J141">
            <v>360</v>
          </cell>
          <cell r="K141">
            <v>324</v>
          </cell>
          <cell r="L141">
            <v>251.99999999999997</v>
          </cell>
          <cell r="M141">
            <v>251.99999999999997</v>
          </cell>
          <cell r="N141">
            <v>234</v>
          </cell>
          <cell r="O141">
            <v>400</v>
          </cell>
          <cell r="P141">
            <v>251.99999999999997</v>
          </cell>
          <cell r="Q141">
            <v>251.99999999999997</v>
          </cell>
          <cell r="R141">
            <v>440.00000000000006</v>
          </cell>
          <cell r="S141">
            <v>600</v>
          </cell>
          <cell r="T141">
            <v>180</v>
          </cell>
          <cell r="U141">
            <v>144</v>
          </cell>
          <cell r="V141">
            <v>144</v>
          </cell>
          <cell r="W141">
            <v>125.99999999999999</v>
          </cell>
          <cell r="X141">
            <v>125.99999999999999</v>
          </cell>
          <cell r="Y141">
            <v>180</v>
          </cell>
          <cell r="Z141">
            <v>300</v>
          </cell>
          <cell r="AA141">
            <v>180</v>
          </cell>
          <cell r="AB141">
            <v>180</v>
          </cell>
          <cell r="AC141">
            <v>440.00000000000006</v>
          </cell>
          <cell r="AD141">
            <v>144</v>
          </cell>
          <cell r="AE141">
            <v>532</v>
          </cell>
          <cell r="AF141">
            <v>459.99999999999994</v>
          </cell>
          <cell r="AG141">
            <v>450</v>
          </cell>
          <cell r="AH141">
            <v>234</v>
          </cell>
          <cell r="AI141">
            <v>500</v>
          </cell>
          <cell r="AJ141">
            <v>240</v>
          </cell>
          <cell r="AK141">
            <v>360</v>
          </cell>
          <cell r="AL141">
            <v>200</v>
          </cell>
          <cell r="AM141">
            <v>200</v>
          </cell>
          <cell r="AX141">
            <v>400</v>
          </cell>
          <cell r="AY141">
            <v>320</v>
          </cell>
          <cell r="AZ141">
            <v>200</v>
          </cell>
          <cell r="BA141">
            <v>180</v>
          </cell>
          <cell r="BB141">
            <v>160</v>
          </cell>
          <cell r="BC141">
            <v>80</v>
          </cell>
          <cell r="BD141">
            <v>240</v>
          </cell>
          <cell r="BE141">
            <v>140</v>
          </cell>
          <cell r="BF141">
            <v>280</v>
          </cell>
          <cell r="BG141">
            <v>140</v>
          </cell>
          <cell r="BH141">
            <v>160</v>
          </cell>
          <cell r="BI141">
            <v>160</v>
          </cell>
          <cell r="BJ141">
            <v>160</v>
          </cell>
          <cell r="BK141">
            <v>480</v>
          </cell>
          <cell r="BL141">
            <v>540</v>
          </cell>
          <cell r="BM141">
            <v>400</v>
          </cell>
          <cell r="BN141">
            <v>532</v>
          </cell>
          <cell r="BO141">
            <v>80</v>
          </cell>
          <cell r="BP141">
            <v>400</v>
          </cell>
          <cell r="BQ141">
            <v>400</v>
          </cell>
          <cell r="BR141">
            <v>200</v>
          </cell>
          <cell r="BS141">
            <v>200</v>
          </cell>
          <cell r="CB141">
            <v>400</v>
          </cell>
          <cell r="CC141">
            <v>320</v>
          </cell>
          <cell r="CD141">
            <v>160</v>
          </cell>
          <cell r="CE141">
            <v>140</v>
          </cell>
          <cell r="CF141">
            <v>80</v>
          </cell>
          <cell r="CG141">
            <v>70</v>
          </cell>
          <cell r="CH141">
            <v>400</v>
          </cell>
          <cell r="CJ141">
            <v>100</v>
          </cell>
          <cell r="CK141">
            <v>50</v>
          </cell>
          <cell r="CL141">
            <v>50</v>
          </cell>
          <cell r="CM141">
            <v>40</v>
          </cell>
          <cell r="CN141">
            <v>80</v>
          </cell>
          <cell r="CO141">
            <v>280</v>
          </cell>
          <cell r="CP141">
            <v>480</v>
          </cell>
          <cell r="CQ141">
            <v>300</v>
          </cell>
          <cell r="CR141">
            <v>140</v>
          </cell>
          <cell r="CS141">
            <v>260</v>
          </cell>
          <cell r="CT141">
            <v>240</v>
          </cell>
          <cell r="CU141">
            <v>220.00000000000003</v>
          </cell>
          <cell r="CV141">
            <v>220.00000000000003</v>
          </cell>
          <cell r="CW141">
            <v>220.00000000000003</v>
          </cell>
          <cell r="CX141">
            <v>100</v>
          </cell>
          <cell r="CY141">
            <v>100</v>
          </cell>
          <cell r="CZ141">
            <v>140</v>
          </cell>
          <cell r="DA141">
            <v>100</v>
          </cell>
          <cell r="DB141">
            <v>100</v>
          </cell>
          <cell r="DC141">
            <v>60</v>
          </cell>
          <cell r="DD141">
            <v>60</v>
          </cell>
          <cell r="DE141">
            <v>300</v>
          </cell>
          <cell r="DF141">
            <v>320</v>
          </cell>
          <cell r="DG141">
            <v>140</v>
          </cell>
          <cell r="DH141">
            <v>140</v>
          </cell>
          <cell r="DI141">
            <v>320</v>
          </cell>
          <cell r="DJ141">
            <v>200</v>
          </cell>
          <cell r="DK141">
            <v>200</v>
          </cell>
          <cell r="DL141">
            <v>80</v>
          </cell>
          <cell r="DM141">
            <v>60</v>
          </cell>
          <cell r="DN141">
            <v>60</v>
          </cell>
          <cell r="DO141">
            <v>80</v>
          </cell>
          <cell r="DP141">
            <v>80</v>
          </cell>
          <cell r="DQ141">
            <v>80</v>
          </cell>
          <cell r="DR141">
            <v>80</v>
          </cell>
          <cell r="DS141">
            <v>60</v>
          </cell>
          <cell r="DT141">
            <v>60</v>
          </cell>
          <cell r="DU141">
            <v>240</v>
          </cell>
          <cell r="DV141">
            <v>160</v>
          </cell>
          <cell r="DW141">
            <v>60</v>
          </cell>
          <cell r="DX141">
            <v>160</v>
          </cell>
          <cell r="DY141">
            <v>140</v>
          </cell>
          <cell r="DZ141">
            <v>80</v>
          </cell>
          <cell r="EA141">
            <v>140</v>
          </cell>
          <cell r="EB141">
            <v>80</v>
          </cell>
          <cell r="EC141">
            <v>80</v>
          </cell>
          <cell r="ED141">
            <v>80</v>
          </cell>
          <cell r="EE141">
            <v>240</v>
          </cell>
          <cell r="EF141">
            <v>100</v>
          </cell>
          <cell r="EG141">
            <v>200</v>
          </cell>
          <cell r="EH141">
            <v>120</v>
          </cell>
          <cell r="EK141" t="str">
            <v>Brian Robison</v>
          </cell>
        </row>
        <row r="142">
          <cell r="A142">
            <v>139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K142">
            <v>0</v>
          </cell>
        </row>
        <row r="143">
          <cell r="A143">
            <v>140</v>
          </cell>
          <cell r="D143">
            <v>1</v>
          </cell>
          <cell r="E143">
            <v>1</v>
          </cell>
          <cell r="F143">
            <v>1</v>
          </cell>
          <cell r="G143">
            <v>340</v>
          </cell>
          <cell r="H143">
            <v>475</v>
          </cell>
          <cell r="I143">
            <v>330</v>
          </cell>
          <cell r="J143">
            <v>340</v>
          </cell>
          <cell r="K143">
            <v>306</v>
          </cell>
          <cell r="L143">
            <v>237.99999999999997</v>
          </cell>
          <cell r="M143">
            <v>237.99999999999997</v>
          </cell>
          <cell r="N143">
            <v>221</v>
          </cell>
          <cell r="O143">
            <v>475</v>
          </cell>
          <cell r="P143">
            <v>237.99999999999997</v>
          </cell>
          <cell r="Q143">
            <v>237.99999999999997</v>
          </cell>
          <cell r="R143">
            <v>522.5</v>
          </cell>
          <cell r="S143">
            <v>712.5</v>
          </cell>
          <cell r="T143">
            <v>170</v>
          </cell>
          <cell r="U143">
            <v>136</v>
          </cell>
          <cell r="V143">
            <v>136</v>
          </cell>
          <cell r="W143">
            <v>118.99999999999999</v>
          </cell>
          <cell r="X143">
            <v>118.99999999999999</v>
          </cell>
          <cell r="Y143">
            <v>213.75</v>
          </cell>
          <cell r="Z143">
            <v>356.25</v>
          </cell>
          <cell r="AA143">
            <v>213.75</v>
          </cell>
          <cell r="AB143">
            <v>213.75</v>
          </cell>
          <cell r="AC143">
            <v>522.5</v>
          </cell>
          <cell r="AD143">
            <v>136</v>
          </cell>
          <cell r="AE143">
            <v>631.75</v>
          </cell>
          <cell r="AF143">
            <v>546.25</v>
          </cell>
          <cell r="AG143">
            <v>425</v>
          </cell>
          <cell r="AH143">
            <v>221</v>
          </cell>
          <cell r="AI143">
            <v>412.5</v>
          </cell>
          <cell r="AJ143">
            <v>198</v>
          </cell>
          <cell r="AK143">
            <v>340</v>
          </cell>
          <cell r="AL143">
            <v>237.5</v>
          </cell>
          <cell r="AM143">
            <v>237.5</v>
          </cell>
          <cell r="AX143">
            <v>475</v>
          </cell>
          <cell r="AY143">
            <v>380</v>
          </cell>
          <cell r="AZ143">
            <v>237.5</v>
          </cell>
          <cell r="BA143">
            <v>213.75</v>
          </cell>
          <cell r="BB143">
            <v>190</v>
          </cell>
          <cell r="BC143">
            <v>95</v>
          </cell>
          <cell r="BD143">
            <v>285</v>
          </cell>
          <cell r="BE143">
            <v>166.25</v>
          </cell>
          <cell r="BF143">
            <v>332.5</v>
          </cell>
          <cell r="BG143">
            <v>166.25</v>
          </cell>
          <cell r="BH143">
            <v>190</v>
          </cell>
          <cell r="BI143">
            <v>190</v>
          </cell>
          <cell r="BJ143">
            <v>190</v>
          </cell>
          <cell r="BK143">
            <v>570</v>
          </cell>
          <cell r="BL143">
            <v>510</v>
          </cell>
          <cell r="BM143">
            <v>475</v>
          </cell>
          <cell r="BN143">
            <v>631.75</v>
          </cell>
          <cell r="BO143">
            <v>95</v>
          </cell>
          <cell r="BP143">
            <v>475</v>
          </cell>
          <cell r="BQ143">
            <v>475</v>
          </cell>
          <cell r="BR143">
            <v>237.5</v>
          </cell>
          <cell r="BS143">
            <v>237.5</v>
          </cell>
          <cell r="CB143">
            <v>330</v>
          </cell>
          <cell r="CC143">
            <v>264</v>
          </cell>
          <cell r="CD143">
            <v>132</v>
          </cell>
          <cell r="CE143">
            <v>115.49999999999999</v>
          </cell>
          <cell r="CF143">
            <v>66</v>
          </cell>
          <cell r="CG143">
            <v>57.749999999999993</v>
          </cell>
          <cell r="CH143">
            <v>330</v>
          </cell>
          <cell r="CJ143">
            <v>82.5</v>
          </cell>
          <cell r="CK143">
            <v>41.25</v>
          </cell>
          <cell r="CL143">
            <v>41.25</v>
          </cell>
          <cell r="CM143">
            <v>33</v>
          </cell>
          <cell r="CN143">
            <v>66</v>
          </cell>
          <cell r="CO143">
            <v>230.99999999999997</v>
          </cell>
          <cell r="CP143">
            <v>396</v>
          </cell>
          <cell r="CQ143">
            <v>247.5</v>
          </cell>
          <cell r="CR143">
            <v>115.49999999999999</v>
          </cell>
          <cell r="CS143">
            <v>214.5</v>
          </cell>
          <cell r="CT143">
            <v>198</v>
          </cell>
          <cell r="CU143">
            <v>181.50000000000003</v>
          </cell>
          <cell r="CV143">
            <v>181.50000000000003</v>
          </cell>
          <cell r="CW143">
            <v>181.50000000000003</v>
          </cell>
          <cell r="CX143">
            <v>82.5</v>
          </cell>
          <cell r="CY143">
            <v>82.5</v>
          </cell>
          <cell r="CZ143">
            <v>115.49999999999999</v>
          </cell>
          <cell r="DA143">
            <v>82.5</v>
          </cell>
          <cell r="DB143">
            <v>82.5</v>
          </cell>
          <cell r="DC143">
            <v>49.5</v>
          </cell>
          <cell r="DD143">
            <v>49.5</v>
          </cell>
          <cell r="DE143">
            <v>247.5</v>
          </cell>
          <cell r="DF143">
            <v>264</v>
          </cell>
          <cell r="DG143">
            <v>115.49999999999999</v>
          </cell>
          <cell r="DH143">
            <v>115.49999999999999</v>
          </cell>
          <cell r="DI143">
            <v>264</v>
          </cell>
          <cell r="DJ143">
            <v>165</v>
          </cell>
          <cell r="DK143">
            <v>165</v>
          </cell>
          <cell r="DL143">
            <v>66</v>
          </cell>
          <cell r="DM143">
            <v>49.5</v>
          </cell>
          <cell r="DN143">
            <v>49.5</v>
          </cell>
          <cell r="DO143">
            <v>66</v>
          </cell>
          <cell r="DP143">
            <v>66</v>
          </cell>
          <cell r="DQ143">
            <v>66</v>
          </cell>
          <cell r="DR143">
            <v>66</v>
          </cell>
          <cell r="DS143">
            <v>49.5</v>
          </cell>
          <cell r="DT143">
            <v>49.5</v>
          </cell>
          <cell r="DU143">
            <v>198</v>
          </cell>
          <cell r="DV143">
            <v>132</v>
          </cell>
          <cell r="DW143">
            <v>49.5</v>
          </cell>
          <cell r="DX143">
            <v>132</v>
          </cell>
          <cell r="DY143">
            <v>115.49999999999999</v>
          </cell>
          <cell r="DZ143">
            <v>66</v>
          </cell>
          <cell r="EA143">
            <v>115.49999999999999</v>
          </cell>
          <cell r="EB143">
            <v>66</v>
          </cell>
          <cell r="EC143">
            <v>66</v>
          </cell>
          <cell r="ED143">
            <v>66</v>
          </cell>
          <cell r="EE143">
            <v>198</v>
          </cell>
          <cell r="EF143">
            <v>82.5</v>
          </cell>
          <cell r="EG143">
            <v>165</v>
          </cell>
          <cell r="EH143">
            <v>99</v>
          </cell>
          <cell r="EK143">
            <v>0</v>
          </cell>
        </row>
        <row r="144">
          <cell r="A144">
            <v>141</v>
          </cell>
          <cell r="D144">
            <v>1</v>
          </cell>
          <cell r="E144">
            <v>1</v>
          </cell>
          <cell r="F144">
            <v>1</v>
          </cell>
          <cell r="G144">
            <v>320</v>
          </cell>
          <cell r="H144">
            <v>500</v>
          </cell>
          <cell r="I144">
            <v>365</v>
          </cell>
          <cell r="J144">
            <v>320</v>
          </cell>
          <cell r="K144">
            <v>288</v>
          </cell>
          <cell r="L144">
            <v>224</v>
          </cell>
          <cell r="M144">
            <v>224</v>
          </cell>
          <cell r="N144">
            <v>208</v>
          </cell>
          <cell r="O144">
            <v>500</v>
          </cell>
          <cell r="P144">
            <v>224</v>
          </cell>
          <cell r="Q144">
            <v>224</v>
          </cell>
          <cell r="R144">
            <v>550</v>
          </cell>
          <cell r="S144">
            <v>750</v>
          </cell>
          <cell r="T144">
            <v>160</v>
          </cell>
          <cell r="U144">
            <v>128</v>
          </cell>
          <cell r="V144">
            <v>128</v>
          </cell>
          <cell r="W144">
            <v>112</v>
          </cell>
          <cell r="X144">
            <v>112</v>
          </cell>
          <cell r="Y144">
            <v>225</v>
          </cell>
          <cell r="Z144">
            <v>375</v>
          </cell>
          <cell r="AA144">
            <v>225</v>
          </cell>
          <cell r="AB144">
            <v>225</v>
          </cell>
          <cell r="AC144">
            <v>550</v>
          </cell>
          <cell r="AD144">
            <v>128</v>
          </cell>
          <cell r="AE144">
            <v>665</v>
          </cell>
          <cell r="AF144">
            <v>575</v>
          </cell>
          <cell r="AG144">
            <v>400</v>
          </cell>
          <cell r="AH144">
            <v>208</v>
          </cell>
          <cell r="AI144">
            <v>456.25</v>
          </cell>
          <cell r="AJ144">
            <v>219</v>
          </cell>
          <cell r="AK144">
            <v>320</v>
          </cell>
          <cell r="AL144">
            <v>250</v>
          </cell>
          <cell r="AM144">
            <v>250</v>
          </cell>
          <cell r="AX144">
            <v>500</v>
          </cell>
          <cell r="AY144">
            <v>400</v>
          </cell>
          <cell r="AZ144">
            <v>250</v>
          </cell>
          <cell r="BA144">
            <v>225</v>
          </cell>
          <cell r="BB144">
            <v>200</v>
          </cell>
          <cell r="BC144">
            <v>100</v>
          </cell>
          <cell r="BD144">
            <v>300</v>
          </cell>
          <cell r="BE144">
            <v>175</v>
          </cell>
          <cell r="BF144">
            <v>350</v>
          </cell>
          <cell r="BG144">
            <v>175</v>
          </cell>
          <cell r="BH144">
            <v>200</v>
          </cell>
          <cell r="BI144">
            <v>200</v>
          </cell>
          <cell r="BJ144">
            <v>200</v>
          </cell>
          <cell r="BK144">
            <v>600</v>
          </cell>
          <cell r="BL144">
            <v>480</v>
          </cell>
          <cell r="BM144">
            <v>500</v>
          </cell>
          <cell r="BN144">
            <v>665</v>
          </cell>
          <cell r="BO144">
            <v>100</v>
          </cell>
          <cell r="BP144">
            <v>500</v>
          </cell>
          <cell r="BQ144">
            <v>500</v>
          </cell>
          <cell r="BR144">
            <v>250</v>
          </cell>
          <cell r="BS144">
            <v>250</v>
          </cell>
          <cell r="CB144">
            <v>365</v>
          </cell>
          <cell r="CC144">
            <v>292</v>
          </cell>
          <cell r="CD144">
            <v>146</v>
          </cell>
          <cell r="CE144">
            <v>127.74999999999999</v>
          </cell>
          <cell r="CF144">
            <v>73</v>
          </cell>
          <cell r="CG144">
            <v>63.874999999999993</v>
          </cell>
          <cell r="CH144">
            <v>365</v>
          </cell>
          <cell r="CJ144">
            <v>91.25</v>
          </cell>
          <cell r="CK144">
            <v>45.625</v>
          </cell>
          <cell r="CL144">
            <v>45.625</v>
          </cell>
          <cell r="CM144">
            <v>36.5</v>
          </cell>
          <cell r="CN144">
            <v>73</v>
          </cell>
          <cell r="CO144">
            <v>255.49999999999997</v>
          </cell>
          <cell r="CP144">
            <v>438</v>
          </cell>
          <cell r="CQ144">
            <v>273.75</v>
          </cell>
          <cell r="CR144">
            <v>127.74999999999999</v>
          </cell>
          <cell r="CS144">
            <v>237.25</v>
          </cell>
          <cell r="CT144">
            <v>219</v>
          </cell>
          <cell r="CU144">
            <v>200.75000000000003</v>
          </cell>
          <cell r="CV144">
            <v>200.75000000000003</v>
          </cell>
          <cell r="CW144">
            <v>200.75000000000003</v>
          </cell>
          <cell r="CX144">
            <v>91.25</v>
          </cell>
          <cell r="CY144">
            <v>91.25</v>
          </cell>
          <cell r="CZ144">
            <v>127.74999999999999</v>
          </cell>
          <cell r="DA144">
            <v>91.25</v>
          </cell>
          <cell r="DB144">
            <v>91.25</v>
          </cell>
          <cell r="DC144">
            <v>54.75</v>
          </cell>
          <cell r="DD144">
            <v>54.75</v>
          </cell>
          <cell r="DE144">
            <v>273.75</v>
          </cell>
          <cell r="DF144">
            <v>292</v>
          </cell>
          <cell r="DG144">
            <v>127.74999999999999</v>
          </cell>
          <cell r="DH144">
            <v>127.74999999999999</v>
          </cell>
          <cell r="DI144">
            <v>292</v>
          </cell>
          <cell r="DJ144">
            <v>182.5</v>
          </cell>
          <cell r="DK144">
            <v>182.5</v>
          </cell>
          <cell r="DL144">
            <v>73</v>
          </cell>
          <cell r="DM144">
            <v>54.75</v>
          </cell>
          <cell r="DN144">
            <v>54.75</v>
          </cell>
          <cell r="DO144">
            <v>73</v>
          </cell>
          <cell r="DP144">
            <v>73</v>
          </cell>
          <cell r="DQ144">
            <v>73</v>
          </cell>
          <cell r="DR144">
            <v>73</v>
          </cell>
          <cell r="DS144">
            <v>54.75</v>
          </cell>
          <cell r="DT144">
            <v>54.75</v>
          </cell>
          <cell r="DU144">
            <v>219</v>
          </cell>
          <cell r="DV144">
            <v>146</v>
          </cell>
          <cell r="DW144">
            <v>54.75</v>
          </cell>
          <cell r="DX144">
            <v>146</v>
          </cell>
          <cell r="DY144">
            <v>127.74999999999999</v>
          </cell>
          <cell r="DZ144">
            <v>73</v>
          </cell>
          <cell r="EA144">
            <v>127.74999999999999</v>
          </cell>
          <cell r="EB144">
            <v>73</v>
          </cell>
          <cell r="EC144">
            <v>73</v>
          </cell>
          <cell r="ED144">
            <v>73</v>
          </cell>
          <cell r="EE144">
            <v>219</v>
          </cell>
          <cell r="EF144">
            <v>91.25</v>
          </cell>
          <cell r="EG144">
            <v>182.5</v>
          </cell>
          <cell r="EH144">
            <v>109.5</v>
          </cell>
          <cell r="EK144">
            <v>0</v>
          </cell>
        </row>
        <row r="145">
          <cell r="A145">
            <v>142</v>
          </cell>
          <cell r="D145">
            <v>1</v>
          </cell>
          <cell r="E145">
            <v>1</v>
          </cell>
          <cell r="F145">
            <v>1</v>
          </cell>
          <cell r="G145">
            <v>285</v>
          </cell>
          <cell r="H145">
            <v>400</v>
          </cell>
          <cell r="I145">
            <v>300</v>
          </cell>
          <cell r="J145">
            <v>285</v>
          </cell>
          <cell r="K145">
            <v>256.5</v>
          </cell>
          <cell r="L145">
            <v>199.5</v>
          </cell>
          <cell r="M145">
            <v>199.5</v>
          </cell>
          <cell r="N145">
            <v>185.25</v>
          </cell>
          <cell r="O145">
            <v>400</v>
          </cell>
          <cell r="P145">
            <v>199.5</v>
          </cell>
          <cell r="Q145">
            <v>199.5</v>
          </cell>
          <cell r="R145">
            <v>440.00000000000006</v>
          </cell>
          <cell r="S145">
            <v>600</v>
          </cell>
          <cell r="T145">
            <v>142.5</v>
          </cell>
          <cell r="U145">
            <v>114</v>
          </cell>
          <cell r="V145">
            <v>114</v>
          </cell>
          <cell r="W145">
            <v>99.75</v>
          </cell>
          <cell r="X145">
            <v>99.75</v>
          </cell>
          <cell r="Y145">
            <v>180</v>
          </cell>
          <cell r="Z145">
            <v>300</v>
          </cell>
          <cell r="AA145">
            <v>180</v>
          </cell>
          <cell r="AB145">
            <v>180</v>
          </cell>
          <cell r="AC145">
            <v>440.00000000000006</v>
          </cell>
          <cell r="AD145">
            <v>114</v>
          </cell>
          <cell r="AE145">
            <v>532</v>
          </cell>
          <cell r="AF145">
            <v>459.99999999999994</v>
          </cell>
          <cell r="AG145">
            <v>356.25</v>
          </cell>
          <cell r="AH145">
            <v>185.25</v>
          </cell>
          <cell r="AI145">
            <v>375</v>
          </cell>
          <cell r="AJ145">
            <v>180</v>
          </cell>
          <cell r="AK145">
            <v>285</v>
          </cell>
          <cell r="AL145">
            <v>200</v>
          </cell>
          <cell r="AM145">
            <v>200</v>
          </cell>
          <cell r="AX145">
            <v>400</v>
          </cell>
          <cell r="AY145">
            <v>320</v>
          </cell>
          <cell r="AZ145">
            <v>200</v>
          </cell>
          <cell r="BA145">
            <v>180</v>
          </cell>
          <cell r="BB145">
            <v>160</v>
          </cell>
          <cell r="BC145">
            <v>80</v>
          </cell>
          <cell r="BD145">
            <v>240</v>
          </cell>
          <cell r="BE145">
            <v>140</v>
          </cell>
          <cell r="BF145">
            <v>280</v>
          </cell>
          <cell r="BG145">
            <v>140</v>
          </cell>
          <cell r="BH145">
            <v>160</v>
          </cell>
          <cell r="BI145">
            <v>160</v>
          </cell>
          <cell r="BJ145">
            <v>160</v>
          </cell>
          <cell r="BK145">
            <v>480</v>
          </cell>
          <cell r="BL145">
            <v>427.5</v>
          </cell>
          <cell r="BM145">
            <v>400</v>
          </cell>
          <cell r="BN145">
            <v>532</v>
          </cell>
          <cell r="BO145">
            <v>80</v>
          </cell>
          <cell r="BP145">
            <v>400</v>
          </cell>
          <cell r="BQ145">
            <v>400</v>
          </cell>
          <cell r="BR145">
            <v>200</v>
          </cell>
          <cell r="BS145">
            <v>200</v>
          </cell>
          <cell r="CB145">
            <v>300</v>
          </cell>
          <cell r="CC145">
            <v>240</v>
          </cell>
          <cell r="CD145">
            <v>120</v>
          </cell>
          <cell r="CE145">
            <v>105</v>
          </cell>
          <cell r="CF145">
            <v>60</v>
          </cell>
          <cell r="CG145">
            <v>52.5</v>
          </cell>
          <cell r="CH145">
            <v>300</v>
          </cell>
          <cell r="CJ145">
            <v>75</v>
          </cell>
          <cell r="CK145">
            <v>37.5</v>
          </cell>
          <cell r="CL145">
            <v>37.5</v>
          </cell>
          <cell r="CM145">
            <v>30</v>
          </cell>
          <cell r="CN145">
            <v>60</v>
          </cell>
          <cell r="CO145">
            <v>210</v>
          </cell>
          <cell r="CP145">
            <v>360</v>
          </cell>
          <cell r="CQ145">
            <v>225</v>
          </cell>
          <cell r="CR145">
            <v>105</v>
          </cell>
          <cell r="CS145">
            <v>195</v>
          </cell>
          <cell r="CT145">
            <v>180</v>
          </cell>
          <cell r="CU145">
            <v>165</v>
          </cell>
          <cell r="CV145">
            <v>165</v>
          </cell>
          <cell r="CW145">
            <v>165</v>
          </cell>
          <cell r="CX145">
            <v>75</v>
          </cell>
          <cell r="CY145">
            <v>75</v>
          </cell>
          <cell r="CZ145">
            <v>105</v>
          </cell>
          <cell r="DA145">
            <v>75</v>
          </cell>
          <cell r="DB145">
            <v>75</v>
          </cell>
          <cell r="DC145">
            <v>45</v>
          </cell>
          <cell r="DD145">
            <v>45</v>
          </cell>
          <cell r="DE145">
            <v>225</v>
          </cell>
          <cell r="DF145">
            <v>240</v>
          </cell>
          <cell r="DG145">
            <v>105</v>
          </cell>
          <cell r="DH145">
            <v>105</v>
          </cell>
          <cell r="DI145">
            <v>240</v>
          </cell>
          <cell r="DJ145">
            <v>150</v>
          </cell>
          <cell r="DK145">
            <v>150</v>
          </cell>
          <cell r="DL145">
            <v>60</v>
          </cell>
          <cell r="DM145">
            <v>45</v>
          </cell>
          <cell r="DN145">
            <v>45</v>
          </cell>
          <cell r="DO145">
            <v>60</v>
          </cell>
          <cell r="DP145">
            <v>60</v>
          </cell>
          <cell r="DQ145">
            <v>60</v>
          </cell>
          <cell r="DR145">
            <v>60</v>
          </cell>
          <cell r="DS145">
            <v>45</v>
          </cell>
          <cell r="DT145">
            <v>45</v>
          </cell>
          <cell r="DU145">
            <v>180</v>
          </cell>
          <cell r="DV145">
            <v>120</v>
          </cell>
          <cell r="DW145">
            <v>45</v>
          </cell>
          <cell r="DX145">
            <v>120</v>
          </cell>
          <cell r="DY145">
            <v>105</v>
          </cell>
          <cell r="DZ145">
            <v>60</v>
          </cell>
          <cell r="EA145">
            <v>105</v>
          </cell>
          <cell r="EB145">
            <v>60</v>
          </cell>
          <cell r="EC145">
            <v>60</v>
          </cell>
          <cell r="ED145">
            <v>60</v>
          </cell>
          <cell r="EE145">
            <v>180</v>
          </cell>
          <cell r="EF145">
            <v>75</v>
          </cell>
          <cell r="EG145">
            <v>150</v>
          </cell>
          <cell r="EH145">
            <v>90</v>
          </cell>
          <cell r="EK145">
            <v>0</v>
          </cell>
        </row>
        <row r="146">
          <cell r="A146">
            <v>143</v>
          </cell>
          <cell r="D146">
            <v>1</v>
          </cell>
          <cell r="E146">
            <v>1</v>
          </cell>
          <cell r="F146">
            <v>1</v>
          </cell>
          <cell r="G146">
            <v>285</v>
          </cell>
          <cell r="H146">
            <v>350</v>
          </cell>
          <cell r="I146">
            <v>300</v>
          </cell>
          <cell r="J146">
            <v>285</v>
          </cell>
          <cell r="K146">
            <v>256.5</v>
          </cell>
          <cell r="L146">
            <v>199.5</v>
          </cell>
          <cell r="M146">
            <v>199.5</v>
          </cell>
          <cell r="N146">
            <v>185.25</v>
          </cell>
          <cell r="O146">
            <v>350</v>
          </cell>
          <cell r="P146">
            <v>199.5</v>
          </cell>
          <cell r="Q146">
            <v>199.5</v>
          </cell>
          <cell r="R146">
            <v>385.00000000000006</v>
          </cell>
          <cell r="S146">
            <v>525</v>
          </cell>
          <cell r="T146">
            <v>142.5</v>
          </cell>
          <cell r="U146">
            <v>114</v>
          </cell>
          <cell r="V146">
            <v>114</v>
          </cell>
          <cell r="W146">
            <v>99.75</v>
          </cell>
          <cell r="X146">
            <v>99.75</v>
          </cell>
          <cell r="Y146">
            <v>157.5</v>
          </cell>
          <cell r="Z146">
            <v>262.5</v>
          </cell>
          <cell r="AA146">
            <v>157.5</v>
          </cell>
          <cell r="AB146">
            <v>157.5</v>
          </cell>
          <cell r="AC146">
            <v>385.00000000000006</v>
          </cell>
          <cell r="AD146">
            <v>114</v>
          </cell>
          <cell r="AE146">
            <v>465.5</v>
          </cell>
          <cell r="AF146">
            <v>402.49999999999994</v>
          </cell>
          <cell r="AG146">
            <v>356.25</v>
          </cell>
          <cell r="AH146">
            <v>185.25</v>
          </cell>
          <cell r="AI146">
            <v>375</v>
          </cell>
          <cell r="AJ146">
            <v>180</v>
          </cell>
          <cell r="AK146">
            <v>285</v>
          </cell>
          <cell r="AL146">
            <v>175</v>
          </cell>
          <cell r="AM146">
            <v>175</v>
          </cell>
          <cell r="AX146">
            <v>350</v>
          </cell>
          <cell r="AY146">
            <v>280</v>
          </cell>
          <cell r="AZ146">
            <v>175</v>
          </cell>
          <cell r="BA146">
            <v>157.5</v>
          </cell>
          <cell r="BB146">
            <v>140</v>
          </cell>
          <cell r="BC146">
            <v>70</v>
          </cell>
          <cell r="BD146">
            <v>210</v>
          </cell>
          <cell r="BE146">
            <v>122.49999999999999</v>
          </cell>
          <cell r="BF146">
            <v>244.99999999999997</v>
          </cell>
          <cell r="BG146">
            <v>122.49999999999999</v>
          </cell>
          <cell r="BH146">
            <v>140</v>
          </cell>
          <cell r="BI146">
            <v>140</v>
          </cell>
          <cell r="BJ146">
            <v>140</v>
          </cell>
          <cell r="BK146">
            <v>420</v>
          </cell>
          <cell r="BL146">
            <v>427.5</v>
          </cell>
          <cell r="BM146">
            <v>350</v>
          </cell>
          <cell r="BN146">
            <v>465.5</v>
          </cell>
          <cell r="BO146">
            <v>70</v>
          </cell>
          <cell r="BP146">
            <v>350</v>
          </cell>
          <cell r="BQ146">
            <v>350</v>
          </cell>
          <cell r="BR146">
            <v>175</v>
          </cell>
          <cell r="BS146">
            <v>175</v>
          </cell>
          <cell r="CB146">
            <v>300</v>
          </cell>
          <cell r="CC146">
            <v>240</v>
          </cell>
          <cell r="CD146">
            <v>120</v>
          </cell>
          <cell r="CE146">
            <v>105</v>
          </cell>
          <cell r="CF146">
            <v>60</v>
          </cell>
          <cell r="CG146">
            <v>52.5</v>
          </cell>
          <cell r="CH146">
            <v>300</v>
          </cell>
          <cell r="CJ146">
            <v>75</v>
          </cell>
          <cell r="CK146">
            <v>37.5</v>
          </cell>
          <cell r="CL146">
            <v>37.5</v>
          </cell>
          <cell r="CM146">
            <v>30</v>
          </cell>
          <cell r="CN146">
            <v>60</v>
          </cell>
          <cell r="CO146">
            <v>210</v>
          </cell>
          <cell r="CP146">
            <v>360</v>
          </cell>
          <cell r="CQ146">
            <v>225</v>
          </cell>
          <cell r="CR146">
            <v>105</v>
          </cell>
          <cell r="CS146">
            <v>195</v>
          </cell>
          <cell r="CT146">
            <v>180</v>
          </cell>
          <cell r="CU146">
            <v>165</v>
          </cell>
          <cell r="CV146">
            <v>165</v>
          </cell>
          <cell r="CW146">
            <v>165</v>
          </cell>
          <cell r="CX146">
            <v>75</v>
          </cell>
          <cell r="CY146">
            <v>75</v>
          </cell>
          <cell r="CZ146">
            <v>105</v>
          </cell>
          <cell r="DA146">
            <v>75</v>
          </cell>
          <cell r="DB146">
            <v>75</v>
          </cell>
          <cell r="DC146">
            <v>45</v>
          </cell>
          <cell r="DD146">
            <v>45</v>
          </cell>
          <cell r="DE146">
            <v>225</v>
          </cell>
          <cell r="DF146">
            <v>240</v>
          </cell>
          <cell r="DG146">
            <v>105</v>
          </cell>
          <cell r="DH146">
            <v>105</v>
          </cell>
          <cell r="DI146">
            <v>240</v>
          </cell>
          <cell r="DJ146">
            <v>150</v>
          </cell>
          <cell r="DK146">
            <v>150</v>
          </cell>
          <cell r="DL146">
            <v>60</v>
          </cell>
          <cell r="DM146">
            <v>45</v>
          </cell>
          <cell r="DN146">
            <v>45</v>
          </cell>
          <cell r="DO146">
            <v>60</v>
          </cell>
          <cell r="DP146">
            <v>60</v>
          </cell>
          <cell r="DQ146">
            <v>60</v>
          </cell>
          <cell r="DR146">
            <v>60</v>
          </cell>
          <cell r="DS146">
            <v>45</v>
          </cell>
          <cell r="DT146">
            <v>45</v>
          </cell>
          <cell r="DU146">
            <v>180</v>
          </cell>
          <cell r="DV146">
            <v>120</v>
          </cell>
          <cell r="DW146">
            <v>45</v>
          </cell>
          <cell r="DX146">
            <v>120</v>
          </cell>
          <cell r="DY146">
            <v>105</v>
          </cell>
          <cell r="DZ146">
            <v>60</v>
          </cell>
          <cell r="EA146">
            <v>105</v>
          </cell>
          <cell r="EB146">
            <v>60</v>
          </cell>
          <cell r="EC146">
            <v>60</v>
          </cell>
          <cell r="ED146">
            <v>60</v>
          </cell>
          <cell r="EE146">
            <v>180</v>
          </cell>
          <cell r="EF146">
            <v>75</v>
          </cell>
          <cell r="EG146">
            <v>150</v>
          </cell>
          <cell r="EH146">
            <v>90</v>
          </cell>
          <cell r="EK146">
            <v>0</v>
          </cell>
        </row>
        <row r="147">
          <cell r="A147">
            <v>144</v>
          </cell>
          <cell r="D147">
            <v>1</v>
          </cell>
          <cell r="E147">
            <v>1</v>
          </cell>
          <cell r="F147">
            <v>1</v>
          </cell>
          <cell r="G147">
            <v>285</v>
          </cell>
          <cell r="H147">
            <v>350</v>
          </cell>
          <cell r="I147">
            <v>300</v>
          </cell>
          <cell r="J147">
            <v>285</v>
          </cell>
          <cell r="K147">
            <v>256.5</v>
          </cell>
          <cell r="L147">
            <v>199.5</v>
          </cell>
          <cell r="M147">
            <v>199.5</v>
          </cell>
          <cell r="N147">
            <v>185.25</v>
          </cell>
          <cell r="O147">
            <v>350</v>
          </cell>
          <cell r="P147">
            <v>199.5</v>
          </cell>
          <cell r="Q147">
            <v>199.5</v>
          </cell>
          <cell r="R147">
            <v>385.00000000000006</v>
          </cell>
          <cell r="S147">
            <v>525</v>
          </cell>
          <cell r="T147">
            <v>142.5</v>
          </cell>
          <cell r="U147">
            <v>114</v>
          </cell>
          <cell r="V147">
            <v>114</v>
          </cell>
          <cell r="W147">
            <v>99.75</v>
          </cell>
          <cell r="X147">
            <v>99.75</v>
          </cell>
          <cell r="Y147">
            <v>157.5</v>
          </cell>
          <cell r="Z147">
            <v>262.5</v>
          </cell>
          <cell r="AA147">
            <v>157.5</v>
          </cell>
          <cell r="AB147">
            <v>157.5</v>
          </cell>
          <cell r="AC147">
            <v>385.00000000000006</v>
          </cell>
          <cell r="AD147">
            <v>114</v>
          </cell>
          <cell r="AE147">
            <v>465.5</v>
          </cell>
          <cell r="AF147">
            <v>402.49999999999994</v>
          </cell>
          <cell r="AG147">
            <v>356.25</v>
          </cell>
          <cell r="AH147">
            <v>185.25</v>
          </cell>
          <cell r="AI147">
            <v>375</v>
          </cell>
          <cell r="AJ147">
            <v>180</v>
          </cell>
          <cell r="AK147">
            <v>285</v>
          </cell>
          <cell r="AL147">
            <v>175</v>
          </cell>
          <cell r="AM147">
            <v>175</v>
          </cell>
          <cell r="AX147">
            <v>350</v>
          </cell>
          <cell r="AY147">
            <v>280</v>
          </cell>
          <cell r="AZ147">
            <v>175</v>
          </cell>
          <cell r="BA147">
            <v>157.5</v>
          </cell>
          <cell r="BB147">
            <v>140</v>
          </cell>
          <cell r="BC147">
            <v>70</v>
          </cell>
          <cell r="BD147">
            <v>210</v>
          </cell>
          <cell r="BE147">
            <v>122.49999999999999</v>
          </cell>
          <cell r="BF147">
            <v>244.99999999999997</v>
          </cell>
          <cell r="BG147">
            <v>122.49999999999999</v>
          </cell>
          <cell r="BH147">
            <v>140</v>
          </cell>
          <cell r="BI147">
            <v>140</v>
          </cell>
          <cell r="BJ147">
            <v>140</v>
          </cell>
          <cell r="BK147">
            <v>420</v>
          </cell>
          <cell r="BL147">
            <v>427.5</v>
          </cell>
          <cell r="BM147">
            <v>350</v>
          </cell>
          <cell r="BN147">
            <v>465.5</v>
          </cell>
          <cell r="BO147">
            <v>70</v>
          </cell>
          <cell r="BP147">
            <v>350</v>
          </cell>
          <cell r="BQ147">
            <v>350</v>
          </cell>
          <cell r="BR147">
            <v>175</v>
          </cell>
          <cell r="BS147">
            <v>175</v>
          </cell>
          <cell r="CB147">
            <v>300</v>
          </cell>
          <cell r="CC147">
            <v>240</v>
          </cell>
          <cell r="CD147">
            <v>120</v>
          </cell>
          <cell r="CE147">
            <v>105</v>
          </cell>
          <cell r="CF147">
            <v>60</v>
          </cell>
          <cell r="CG147">
            <v>52.5</v>
          </cell>
          <cell r="CH147">
            <v>300</v>
          </cell>
          <cell r="CJ147">
            <v>75</v>
          </cell>
          <cell r="CK147">
            <v>37.5</v>
          </cell>
          <cell r="CL147">
            <v>37.5</v>
          </cell>
          <cell r="CM147">
            <v>30</v>
          </cell>
          <cell r="CN147">
            <v>60</v>
          </cell>
          <cell r="CO147">
            <v>210</v>
          </cell>
          <cell r="CP147">
            <v>360</v>
          </cell>
          <cell r="CQ147">
            <v>225</v>
          </cell>
          <cell r="CR147">
            <v>105</v>
          </cell>
          <cell r="CS147">
            <v>195</v>
          </cell>
          <cell r="CT147">
            <v>180</v>
          </cell>
          <cell r="CU147">
            <v>165</v>
          </cell>
          <cell r="CV147">
            <v>165</v>
          </cell>
          <cell r="CW147">
            <v>165</v>
          </cell>
          <cell r="CX147">
            <v>75</v>
          </cell>
          <cell r="CY147">
            <v>75</v>
          </cell>
          <cell r="CZ147">
            <v>105</v>
          </cell>
          <cell r="DA147">
            <v>75</v>
          </cell>
          <cell r="DB147">
            <v>75</v>
          </cell>
          <cell r="DC147">
            <v>45</v>
          </cell>
          <cell r="DD147">
            <v>45</v>
          </cell>
          <cell r="DE147">
            <v>225</v>
          </cell>
          <cell r="DF147">
            <v>240</v>
          </cell>
          <cell r="DG147">
            <v>105</v>
          </cell>
          <cell r="DH147">
            <v>105</v>
          </cell>
          <cell r="DI147">
            <v>240</v>
          </cell>
          <cell r="DJ147">
            <v>150</v>
          </cell>
          <cell r="DK147">
            <v>150</v>
          </cell>
          <cell r="DL147">
            <v>60</v>
          </cell>
          <cell r="DM147">
            <v>45</v>
          </cell>
          <cell r="DN147">
            <v>45</v>
          </cell>
          <cell r="DO147">
            <v>60</v>
          </cell>
          <cell r="DP147">
            <v>60</v>
          </cell>
          <cell r="DQ147">
            <v>60</v>
          </cell>
          <cell r="DR147">
            <v>60</v>
          </cell>
          <cell r="DS147">
            <v>45</v>
          </cell>
          <cell r="DT147">
            <v>45</v>
          </cell>
          <cell r="DU147">
            <v>180</v>
          </cell>
          <cell r="DV147">
            <v>120</v>
          </cell>
          <cell r="DW147">
            <v>45</v>
          </cell>
          <cell r="DX147">
            <v>120</v>
          </cell>
          <cell r="DY147">
            <v>105</v>
          </cell>
          <cell r="DZ147">
            <v>60</v>
          </cell>
          <cell r="EA147">
            <v>105</v>
          </cell>
          <cell r="EB147">
            <v>60</v>
          </cell>
          <cell r="EC147">
            <v>60</v>
          </cell>
          <cell r="ED147">
            <v>60</v>
          </cell>
          <cell r="EE147">
            <v>180</v>
          </cell>
          <cell r="EF147">
            <v>75</v>
          </cell>
          <cell r="EG147">
            <v>150</v>
          </cell>
          <cell r="EH147">
            <v>90</v>
          </cell>
          <cell r="EK147">
            <v>0</v>
          </cell>
        </row>
        <row r="148">
          <cell r="A148">
            <v>145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K148">
            <v>0</v>
          </cell>
        </row>
        <row r="149">
          <cell r="A149">
            <v>146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K149">
            <v>0</v>
          </cell>
        </row>
        <row r="150">
          <cell r="A150">
            <v>147</v>
          </cell>
          <cell r="B150" t="str">
            <v>Albrecht, Brooks</v>
          </cell>
          <cell r="C150" t="str">
            <v xml:space="preserve">20   </v>
          </cell>
          <cell r="D150">
            <v>1</v>
          </cell>
          <cell r="E150">
            <v>1</v>
          </cell>
          <cell r="F150">
            <v>1</v>
          </cell>
          <cell r="G150">
            <v>250</v>
          </cell>
          <cell r="H150">
            <v>440</v>
          </cell>
          <cell r="I150">
            <v>246</v>
          </cell>
          <cell r="J150">
            <v>250</v>
          </cell>
          <cell r="K150">
            <v>225</v>
          </cell>
          <cell r="L150">
            <v>175</v>
          </cell>
          <cell r="M150">
            <v>175</v>
          </cell>
          <cell r="N150">
            <v>162.5</v>
          </cell>
          <cell r="O150">
            <v>440</v>
          </cell>
          <cell r="P150">
            <v>175</v>
          </cell>
          <cell r="Q150">
            <v>175</v>
          </cell>
          <cell r="R150">
            <v>484.00000000000006</v>
          </cell>
          <cell r="S150">
            <v>660</v>
          </cell>
          <cell r="T150">
            <v>125</v>
          </cell>
          <cell r="U150">
            <v>100</v>
          </cell>
          <cell r="V150">
            <v>100</v>
          </cell>
          <cell r="W150">
            <v>87.5</v>
          </cell>
          <cell r="X150">
            <v>87.5</v>
          </cell>
          <cell r="Y150">
            <v>198</v>
          </cell>
          <cell r="Z150">
            <v>330</v>
          </cell>
          <cell r="AA150">
            <v>198</v>
          </cell>
          <cell r="AB150">
            <v>198</v>
          </cell>
          <cell r="AC150">
            <v>484.00000000000006</v>
          </cell>
          <cell r="AD150">
            <v>100</v>
          </cell>
          <cell r="AE150">
            <v>585.20000000000005</v>
          </cell>
          <cell r="AF150">
            <v>505.99999999999994</v>
          </cell>
          <cell r="AG150">
            <v>312.5</v>
          </cell>
          <cell r="AH150">
            <v>162.5</v>
          </cell>
          <cell r="AI150">
            <v>307.5</v>
          </cell>
          <cell r="AJ150">
            <v>147.6</v>
          </cell>
          <cell r="AK150">
            <v>250</v>
          </cell>
          <cell r="AL150">
            <v>220</v>
          </cell>
          <cell r="AM150">
            <v>220</v>
          </cell>
          <cell r="AX150">
            <v>440</v>
          </cell>
          <cell r="AY150">
            <v>352</v>
          </cell>
          <cell r="AZ150">
            <v>220</v>
          </cell>
          <cell r="BA150">
            <v>198</v>
          </cell>
          <cell r="BB150">
            <v>176</v>
          </cell>
          <cell r="BC150">
            <v>88</v>
          </cell>
          <cell r="BD150">
            <v>264</v>
          </cell>
          <cell r="BE150">
            <v>154</v>
          </cell>
          <cell r="BF150">
            <v>308</v>
          </cell>
          <cell r="BG150">
            <v>154</v>
          </cell>
          <cell r="BH150">
            <v>176</v>
          </cell>
          <cell r="BI150">
            <v>176</v>
          </cell>
          <cell r="BJ150">
            <v>176</v>
          </cell>
          <cell r="BK150">
            <v>528</v>
          </cell>
          <cell r="BL150">
            <v>375</v>
          </cell>
          <cell r="BM150">
            <v>440</v>
          </cell>
          <cell r="BN150">
            <v>585.20000000000005</v>
          </cell>
          <cell r="BO150">
            <v>88</v>
          </cell>
          <cell r="BP150">
            <v>440</v>
          </cell>
          <cell r="BQ150">
            <v>440</v>
          </cell>
          <cell r="BR150">
            <v>220</v>
          </cell>
          <cell r="BS150">
            <v>220</v>
          </cell>
          <cell r="CB150">
            <v>246</v>
          </cell>
          <cell r="CC150">
            <v>196.8</v>
          </cell>
          <cell r="CD150">
            <v>98.4</v>
          </cell>
          <cell r="CE150">
            <v>86.1</v>
          </cell>
          <cell r="CF150">
            <v>49.2</v>
          </cell>
          <cell r="CG150">
            <v>43.05</v>
          </cell>
          <cell r="CH150">
            <v>246</v>
          </cell>
          <cell r="CJ150">
            <v>61.5</v>
          </cell>
          <cell r="CK150">
            <v>30.75</v>
          </cell>
          <cell r="CL150">
            <v>30.75</v>
          </cell>
          <cell r="CM150">
            <v>24.6</v>
          </cell>
          <cell r="CN150">
            <v>49.2</v>
          </cell>
          <cell r="CO150">
            <v>172.2</v>
          </cell>
          <cell r="CP150">
            <v>295.2</v>
          </cell>
          <cell r="CQ150">
            <v>184.5</v>
          </cell>
          <cell r="CR150">
            <v>86.1</v>
          </cell>
          <cell r="CS150">
            <v>159.9</v>
          </cell>
          <cell r="CT150">
            <v>147.6</v>
          </cell>
          <cell r="CU150">
            <v>135.30000000000001</v>
          </cell>
          <cell r="CV150">
            <v>135.30000000000001</v>
          </cell>
          <cell r="CW150">
            <v>135.30000000000001</v>
          </cell>
          <cell r="CX150">
            <v>61.5</v>
          </cell>
          <cell r="CY150">
            <v>61.5</v>
          </cell>
          <cell r="CZ150">
            <v>86.1</v>
          </cell>
          <cell r="DA150">
            <v>61.5</v>
          </cell>
          <cell r="DB150">
            <v>61.5</v>
          </cell>
          <cell r="DC150">
            <v>36.9</v>
          </cell>
          <cell r="DD150">
            <v>36.9</v>
          </cell>
          <cell r="DE150">
            <v>184.5</v>
          </cell>
          <cell r="DF150">
            <v>196.8</v>
          </cell>
          <cell r="DG150">
            <v>86.1</v>
          </cell>
          <cell r="DH150">
            <v>86.1</v>
          </cell>
          <cell r="DI150">
            <v>196.8</v>
          </cell>
          <cell r="DJ150">
            <v>123</v>
          </cell>
          <cell r="DK150">
            <v>123</v>
          </cell>
          <cell r="DL150">
            <v>49.2</v>
          </cell>
          <cell r="DM150">
            <v>36.9</v>
          </cell>
          <cell r="DN150">
            <v>36.9</v>
          </cell>
          <cell r="DO150">
            <v>49.2</v>
          </cell>
          <cell r="DP150">
            <v>49.2</v>
          </cell>
          <cell r="DQ150">
            <v>49.2</v>
          </cell>
          <cell r="DR150">
            <v>49.2</v>
          </cell>
          <cell r="DS150">
            <v>36.9</v>
          </cell>
          <cell r="DT150">
            <v>36.9</v>
          </cell>
          <cell r="DU150">
            <v>147.6</v>
          </cell>
          <cell r="DV150">
            <v>98.4</v>
          </cell>
          <cell r="DW150">
            <v>36.9</v>
          </cell>
          <cell r="DX150">
            <v>98.4</v>
          </cell>
          <cell r="DY150">
            <v>86.1</v>
          </cell>
          <cell r="DZ150">
            <v>49.2</v>
          </cell>
          <cell r="EA150">
            <v>86.1</v>
          </cell>
          <cell r="EB150">
            <v>49.2</v>
          </cell>
          <cell r="EC150">
            <v>49.2</v>
          </cell>
          <cell r="ED150">
            <v>49.2</v>
          </cell>
          <cell r="EE150">
            <v>147.6</v>
          </cell>
          <cell r="EF150">
            <v>61.5</v>
          </cell>
          <cell r="EG150">
            <v>123</v>
          </cell>
          <cell r="EH150">
            <v>73.8</v>
          </cell>
          <cell r="EK150" t="str">
            <v>Albrecht, Brooks</v>
          </cell>
        </row>
        <row r="151">
          <cell r="A151">
            <v>148</v>
          </cell>
          <cell r="B151" t="str">
            <v>  Fern, Scott</v>
          </cell>
          <cell r="C151">
            <v>33</v>
          </cell>
          <cell r="D151">
            <v>1</v>
          </cell>
          <cell r="E151">
            <v>1</v>
          </cell>
          <cell r="F151">
            <v>1</v>
          </cell>
          <cell r="G151">
            <v>230</v>
          </cell>
          <cell r="H151">
            <v>351</v>
          </cell>
          <cell r="I151">
            <v>206</v>
          </cell>
          <cell r="J151">
            <v>230</v>
          </cell>
          <cell r="K151">
            <v>207</v>
          </cell>
          <cell r="L151">
            <v>161</v>
          </cell>
          <cell r="M151">
            <v>161</v>
          </cell>
          <cell r="N151">
            <v>149.5</v>
          </cell>
          <cell r="O151">
            <v>351</v>
          </cell>
          <cell r="P151">
            <v>161</v>
          </cell>
          <cell r="Q151">
            <v>161</v>
          </cell>
          <cell r="R151">
            <v>386.1</v>
          </cell>
          <cell r="S151">
            <v>526.5</v>
          </cell>
          <cell r="T151">
            <v>115</v>
          </cell>
          <cell r="U151">
            <v>92</v>
          </cell>
          <cell r="V151">
            <v>92</v>
          </cell>
          <cell r="W151">
            <v>80.5</v>
          </cell>
          <cell r="X151">
            <v>80.5</v>
          </cell>
          <cell r="Y151">
            <v>157.95000000000002</v>
          </cell>
          <cell r="Z151">
            <v>263.25</v>
          </cell>
          <cell r="AA151">
            <v>157.95000000000002</v>
          </cell>
          <cell r="AB151">
            <v>157.95000000000002</v>
          </cell>
          <cell r="AC151">
            <v>386.1</v>
          </cell>
          <cell r="AD151">
            <v>92</v>
          </cell>
          <cell r="AE151">
            <v>466.83000000000004</v>
          </cell>
          <cell r="AF151">
            <v>403.65</v>
          </cell>
          <cell r="AG151">
            <v>287.5</v>
          </cell>
          <cell r="AH151">
            <v>149.5</v>
          </cell>
          <cell r="AI151">
            <v>257.5</v>
          </cell>
          <cell r="AJ151">
            <v>123.6</v>
          </cell>
          <cell r="AK151">
            <v>230</v>
          </cell>
          <cell r="AL151">
            <v>175.5</v>
          </cell>
          <cell r="AM151">
            <v>175.5</v>
          </cell>
          <cell r="AX151">
            <v>351</v>
          </cell>
          <cell r="AY151">
            <v>280.8</v>
          </cell>
          <cell r="AZ151">
            <v>175.5</v>
          </cell>
          <cell r="BA151">
            <v>157.95000000000002</v>
          </cell>
          <cell r="BB151">
            <v>140.4</v>
          </cell>
          <cell r="BC151">
            <v>70.2</v>
          </cell>
          <cell r="BD151">
            <v>210.6</v>
          </cell>
          <cell r="BE151">
            <v>122.85</v>
          </cell>
          <cell r="BF151">
            <v>245.7</v>
          </cell>
          <cell r="BG151">
            <v>122.85</v>
          </cell>
          <cell r="BH151">
            <v>140.4</v>
          </cell>
          <cell r="BI151">
            <v>140.4</v>
          </cell>
          <cell r="BJ151">
            <v>140.4</v>
          </cell>
          <cell r="BK151">
            <v>421.2</v>
          </cell>
          <cell r="BL151">
            <v>345</v>
          </cell>
          <cell r="BM151">
            <v>351</v>
          </cell>
          <cell r="BN151">
            <v>466.83000000000004</v>
          </cell>
          <cell r="BO151">
            <v>70.2</v>
          </cell>
          <cell r="BP151">
            <v>351</v>
          </cell>
          <cell r="BQ151">
            <v>351</v>
          </cell>
          <cell r="BR151">
            <v>175.5</v>
          </cell>
          <cell r="BS151">
            <v>175.5</v>
          </cell>
          <cell r="CB151">
            <v>206</v>
          </cell>
          <cell r="CC151">
            <v>164.8</v>
          </cell>
          <cell r="CD151">
            <v>82.4</v>
          </cell>
          <cell r="CE151">
            <v>72.099999999999994</v>
          </cell>
          <cell r="CF151">
            <v>41.2</v>
          </cell>
          <cell r="CG151">
            <v>36.049999999999997</v>
          </cell>
          <cell r="CH151">
            <v>206</v>
          </cell>
          <cell r="CJ151">
            <v>51.5</v>
          </cell>
          <cell r="CK151">
            <v>25.75</v>
          </cell>
          <cell r="CL151">
            <v>25.75</v>
          </cell>
          <cell r="CM151">
            <v>20.6</v>
          </cell>
          <cell r="CN151">
            <v>41.2</v>
          </cell>
          <cell r="CO151">
            <v>144.19999999999999</v>
          </cell>
          <cell r="CP151">
            <v>247.2</v>
          </cell>
          <cell r="CQ151">
            <v>154.5</v>
          </cell>
          <cell r="CR151">
            <v>72.099999999999994</v>
          </cell>
          <cell r="CS151">
            <v>133.9</v>
          </cell>
          <cell r="CT151">
            <v>123.6</v>
          </cell>
          <cell r="CU151">
            <v>113.30000000000001</v>
          </cell>
          <cell r="CV151">
            <v>113.30000000000001</v>
          </cell>
          <cell r="CW151">
            <v>113.30000000000001</v>
          </cell>
          <cell r="CX151">
            <v>51.5</v>
          </cell>
          <cell r="CY151">
            <v>51.5</v>
          </cell>
          <cell r="CZ151">
            <v>72.099999999999994</v>
          </cell>
          <cell r="DA151">
            <v>51.5</v>
          </cell>
          <cell r="DB151">
            <v>51.5</v>
          </cell>
          <cell r="DC151">
            <v>30.9</v>
          </cell>
          <cell r="DD151">
            <v>30.9</v>
          </cell>
          <cell r="DE151">
            <v>154.5</v>
          </cell>
          <cell r="DF151">
            <v>164.8</v>
          </cell>
          <cell r="DG151">
            <v>72.099999999999994</v>
          </cell>
          <cell r="DH151">
            <v>72.099999999999994</v>
          </cell>
          <cell r="DI151">
            <v>164.8</v>
          </cell>
          <cell r="DJ151">
            <v>103</v>
          </cell>
          <cell r="DK151">
            <v>103</v>
          </cell>
          <cell r="DL151">
            <v>41.2</v>
          </cell>
          <cell r="DM151">
            <v>30.9</v>
          </cell>
          <cell r="DN151">
            <v>30.9</v>
          </cell>
          <cell r="DO151">
            <v>41.2</v>
          </cell>
          <cell r="DP151">
            <v>41.2</v>
          </cell>
          <cell r="DQ151">
            <v>41.2</v>
          </cell>
          <cell r="DR151">
            <v>41.2</v>
          </cell>
          <cell r="DS151">
            <v>30.9</v>
          </cell>
          <cell r="DT151">
            <v>30.9</v>
          </cell>
          <cell r="DU151">
            <v>123.6</v>
          </cell>
          <cell r="DV151">
            <v>82.4</v>
          </cell>
          <cell r="DW151">
            <v>30.9</v>
          </cell>
          <cell r="DX151">
            <v>82.4</v>
          </cell>
          <cell r="DY151">
            <v>72.099999999999994</v>
          </cell>
          <cell r="DZ151">
            <v>41.2</v>
          </cell>
          <cell r="EA151">
            <v>72.099999999999994</v>
          </cell>
          <cell r="EB151">
            <v>41.2</v>
          </cell>
          <cell r="EC151">
            <v>41.2</v>
          </cell>
          <cell r="ED151">
            <v>41.2</v>
          </cell>
          <cell r="EE151">
            <v>123.6</v>
          </cell>
          <cell r="EF151">
            <v>51.5</v>
          </cell>
          <cell r="EG151">
            <v>103</v>
          </cell>
          <cell r="EH151">
            <v>61.8</v>
          </cell>
          <cell r="EK151" t="str">
            <v>  Fern, Scott</v>
          </cell>
        </row>
        <row r="152">
          <cell r="A152">
            <v>149</v>
          </cell>
          <cell r="B152" t="str">
            <v xml:space="preserve"> Isaksson, Phil</v>
          </cell>
          <cell r="C152">
            <v>10</v>
          </cell>
          <cell r="D152">
            <v>1</v>
          </cell>
          <cell r="E152">
            <v>1</v>
          </cell>
          <cell r="F152">
            <v>1</v>
          </cell>
          <cell r="G152">
            <v>200</v>
          </cell>
          <cell r="H152">
            <v>430</v>
          </cell>
          <cell r="I152">
            <v>246</v>
          </cell>
          <cell r="J152">
            <v>200</v>
          </cell>
          <cell r="K152">
            <v>180</v>
          </cell>
          <cell r="L152">
            <v>140</v>
          </cell>
          <cell r="M152">
            <v>140</v>
          </cell>
          <cell r="N152">
            <v>130</v>
          </cell>
          <cell r="O152">
            <v>430</v>
          </cell>
          <cell r="P152">
            <v>140</v>
          </cell>
          <cell r="Q152">
            <v>140</v>
          </cell>
          <cell r="R152">
            <v>473.00000000000006</v>
          </cell>
          <cell r="S152">
            <v>645</v>
          </cell>
          <cell r="T152">
            <v>100</v>
          </cell>
          <cell r="U152">
            <v>80</v>
          </cell>
          <cell r="V152">
            <v>80</v>
          </cell>
          <cell r="W152">
            <v>70</v>
          </cell>
          <cell r="X152">
            <v>70</v>
          </cell>
          <cell r="Y152">
            <v>193.5</v>
          </cell>
          <cell r="Z152">
            <v>322.5</v>
          </cell>
          <cell r="AA152">
            <v>193.5</v>
          </cell>
          <cell r="AB152">
            <v>193.5</v>
          </cell>
          <cell r="AC152">
            <v>473.00000000000006</v>
          </cell>
          <cell r="AD152">
            <v>80</v>
          </cell>
          <cell r="AE152">
            <v>571.9</v>
          </cell>
          <cell r="AF152">
            <v>494.49999999999994</v>
          </cell>
          <cell r="AG152">
            <v>250</v>
          </cell>
          <cell r="AH152">
            <v>130</v>
          </cell>
          <cell r="AI152">
            <v>307.5</v>
          </cell>
          <cell r="AJ152">
            <v>147.6</v>
          </cell>
          <cell r="AK152">
            <v>200</v>
          </cell>
          <cell r="AL152">
            <v>215</v>
          </cell>
          <cell r="AM152">
            <v>215</v>
          </cell>
          <cell r="AX152">
            <v>430</v>
          </cell>
          <cell r="AY152">
            <v>344</v>
          </cell>
          <cell r="AZ152">
            <v>215</v>
          </cell>
          <cell r="BA152">
            <v>193.5</v>
          </cell>
          <cell r="BB152">
            <v>172</v>
          </cell>
          <cell r="BC152">
            <v>86</v>
          </cell>
          <cell r="BD152">
            <v>258</v>
          </cell>
          <cell r="BE152">
            <v>150.5</v>
          </cell>
          <cell r="BF152">
            <v>301</v>
          </cell>
          <cell r="BG152">
            <v>150.5</v>
          </cell>
          <cell r="BH152">
            <v>172</v>
          </cell>
          <cell r="BI152">
            <v>172</v>
          </cell>
          <cell r="BJ152">
            <v>172</v>
          </cell>
          <cell r="BK152">
            <v>516</v>
          </cell>
          <cell r="BL152">
            <v>300</v>
          </cell>
          <cell r="BM152">
            <v>430</v>
          </cell>
          <cell r="BN152">
            <v>571.9</v>
          </cell>
          <cell r="BO152">
            <v>86</v>
          </cell>
          <cell r="BP152">
            <v>430</v>
          </cell>
          <cell r="BQ152">
            <v>430</v>
          </cell>
          <cell r="BR152">
            <v>215</v>
          </cell>
          <cell r="BS152">
            <v>215</v>
          </cell>
          <cell r="CB152">
            <v>246</v>
          </cell>
          <cell r="CC152">
            <v>196.8</v>
          </cell>
          <cell r="CD152">
            <v>98.4</v>
          </cell>
          <cell r="CE152">
            <v>86.1</v>
          </cell>
          <cell r="CF152">
            <v>49.2</v>
          </cell>
          <cell r="CG152">
            <v>43.05</v>
          </cell>
          <cell r="CH152">
            <v>246</v>
          </cell>
          <cell r="CJ152">
            <v>61.5</v>
          </cell>
          <cell r="CK152">
            <v>30.75</v>
          </cell>
          <cell r="CL152">
            <v>30.75</v>
          </cell>
          <cell r="CM152">
            <v>24.6</v>
          </cell>
          <cell r="CN152">
            <v>49.2</v>
          </cell>
          <cell r="CO152">
            <v>172.2</v>
          </cell>
          <cell r="CP152">
            <v>295.2</v>
          </cell>
          <cell r="CQ152">
            <v>184.5</v>
          </cell>
          <cell r="CR152">
            <v>86.1</v>
          </cell>
          <cell r="CS152">
            <v>159.9</v>
          </cell>
          <cell r="CT152">
            <v>147.6</v>
          </cell>
          <cell r="CU152">
            <v>135.30000000000001</v>
          </cell>
          <cell r="CV152">
            <v>135.30000000000001</v>
          </cell>
          <cell r="CW152">
            <v>135.30000000000001</v>
          </cell>
          <cell r="CX152">
            <v>61.5</v>
          </cell>
          <cell r="CY152">
            <v>61.5</v>
          </cell>
          <cell r="CZ152">
            <v>86.1</v>
          </cell>
          <cell r="DA152">
            <v>61.5</v>
          </cell>
          <cell r="DB152">
            <v>61.5</v>
          </cell>
          <cell r="DC152">
            <v>36.9</v>
          </cell>
          <cell r="DD152">
            <v>36.9</v>
          </cell>
          <cell r="DE152">
            <v>184.5</v>
          </cell>
          <cell r="DF152">
            <v>196.8</v>
          </cell>
          <cell r="DG152">
            <v>86.1</v>
          </cell>
          <cell r="DH152">
            <v>86.1</v>
          </cell>
          <cell r="DI152">
            <v>196.8</v>
          </cell>
          <cell r="DJ152">
            <v>123</v>
          </cell>
          <cell r="DK152">
            <v>123</v>
          </cell>
          <cell r="DL152">
            <v>49.2</v>
          </cell>
          <cell r="DM152">
            <v>36.9</v>
          </cell>
          <cell r="DN152">
            <v>36.9</v>
          </cell>
          <cell r="DO152">
            <v>49.2</v>
          </cell>
          <cell r="DP152">
            <v>49.2</v>
          </cell>
          <cell r="DQ152">
            <v>49.2</v>
          </cell>
          <cell r="DR152">
            <v>49.2</v>
          </cell>
          <cell r="DS152">
            <v>36.9</v>
          </cell>
          <cell r="DT152">
            <v>36.9</v>
          </cell>
          <cell r="DU152">
            <v>147.6</v>
          </cell>
          <cell r="DV152">
            <v>98.4</v>
          </cell>
          <cell r="DW152">
            <v>36.9</v>
          </cell>
          <cell r="DX152">
            <v>98.4</v>
          </cell>
          <cell r="DY152">
            <v>86.1</v>
          </cell>
          <cell r="DZ152">
            <v>49.2</v>
          </cell>
          <cell r="EA152">
            <v>86.1</v>
          </cell>
          <cell r="EB152">
            <v>49.2</v>
          </cell>
          <cell r="EC152">
            <v>49.2</v>
          </cell>
          <cell r="ED152">
            <v>49.2</v>
          </cell>
          <cell r="EE152">
            <v>147.6</v>
          </cell>
          <cell r="EF152">
            <v>61.5</v>
          </cell>
          <cell r="EG152">
            <v>123</v>
          </cell>
          <cell r="EH152">
            <v>73.8</v>
          </cell>
          <cell r="EK152" t="str">
            <v xml:space="preserve"> Isaksson, Phil</v>
          </cell>
        </row>
        <row r="153">
          <cell r="A153">
            <v>150</v>
          </cell>
          <cell r="B153" t="str">
            <v xml:space="preserve"> Klabunde, Dustin</v>
          </cell>
          <cell r="C153">
            <v>36</v>
          </cell>
          <cell r="D153">
            <v>1</v>
          </cell>
          <cell r="E153">
            <v>1</v>
          </cell>
          <cell r="F153">
            <v>1</v>
          </cell>
          <cell r="G153">
            <v>200</v>
          </cell>
          <cell r="H153">
            <v>300</v>
          </cell>
          <cell r="I153">
            <v>220</v>
          </cell>
          <cell r="J153">
            <v>200</v>
          </cell>
          <cell r="K153">
            <v>180</v>
          </cell>
          <cell r="L153">
            <v>140</v>
          </cell>
          <cell r="M153">
            <v>140</v>
          </cell>
          <cell r="N153">
            <v>130</v>
          </cell>
          <cell r="O153">
            <v>300</v>
          </cell>
          <cell r="P153">
            <v>140</v>
          </cell>
          <cell r="Q153">
            <v>140</v>
          </cell>
          <cell r="R153">
            <v>330</v>
          </cell>
          <cell r="S153">
            <v>450</v>
          </cell>
          <cell r="T153">
            <v>100</v>
          </cell>
          <cell r="U153">
            <v>80</v>
          </cell>
          <cell r="V153">
            <v>80</v>
          </cell>
          <cell r="W153">
            <v>70</v>
          </cell>
          <cell r="X153">
            <v>70</v>
          </cell>
          <cell r="Y153">
            <v>135</v>
          </cell>
          <cell r="Z153">
            <v>225</v>
          </cell>
          <cell r="AA153">
            <v>135</v>
          </cell>
          <cell r="AB153">
            <v>135</v>
          </cell>
          <cell r="AC153">
            <v>330</v>
          </cell>
          <cell r="AD153">
            <v>80</v>
          </cell>
          <cell r="AE153">
            <v>399</v>
          </cell>
          <cell r="AF153">
            <v>345</v>
          </cell>
          <cell r="AG153">
            <v>250</v>
          </cell>
          <cell r="AH153">
            <v>130</v>
          </cell>
          <cell r="AI153">
            <v>275</v>
          </cell>
          <cell r="AJ153">
            <v>132</v>
          </cell>
          <cell r="AK153">
            <v>200</v>
          </cell>
          <cell r="AL153">
            <v>150</v>
          </cell>
          <cell r="AM153">
            <v>150</v>
          </cell>
          <cell r="AX153">
            <v>300</v>
          </cell>
          <cell r="AY153">
            <v>240</v>
          </cell>
          <cell r="AZ153">
            <v>150</v>
          </cell>
          <cell r="BA153">
            <v>135</v>
          </cell>
          <cell r="BB153">
            <v>120</v>
          </cell>
          <cell r="BC153">
            <v>60</v>
          </cell>
          <cell r="BD153">
            <v>180</v>
          </cell>
          <cell r="BE153">
            <v>105</v>
          </cell>
          <cell r="BF153">
            <v>210</v>
          </cell>
          <cell r="BG153">
            <v>105</v>
          </cell>
          <cell r="BH153">
            <v>120</v>
          </cell>
          <cell r="BI153">
            <v>120</v>
          </cell>
          <cell r="BJ153">
            <v>120</v>
          </cell>
          <cell r="BK153">
            <v>360</v>
          </cell>
          <cell r="BL153">
            <v>300</v>
          </cell>
          <cell r="BM153">
            <v>300</v>
          </cell>
          <cell r="BN153">
            <v>399</v>
          </cell>
          <cell r="BO153">
            <v>60</v>
          </cell>
          <cell r="BP153">
            <v>300</v>
          </cell>
          <cell r="BQ153">
            <v>300</v>
          </cell>
          <cell r="BR153">
            <v>150</v>
          </cell>
          <cell r="BS153">
            <v>150</v>
          </cell>
          <cell r="CB153">
            <v>220</v>
          </cell>
          <cell r="CC153">
            <v>176</v>
          </cell>
          <cell r="CD153">
            <v>88</v>
          </cell>
          <cell r="CE153">
            <v>77</v>
          </cell>
          <cell r="CF153">
            <v>44</v>
          </cell>
          <cell r="CG153">
            <v>38.5</v>
          </cell>
          <cell r="CH153">
            <v>220</v>
          </cell>
          <cell r="CJ153">
            <v>55</v>
          </cell>
          <cell r="CK153">
            <v>27.5</v>
          </cell>
          <cell r="CL153">
            <v>27.5</v>
          </cell>
          <cell r="CM153">
            <v>22</v>
          </cell>
          <cell r="CN153">
            <v>44</v>
          </cell>
          <cell r="CO153">
            <v>154</v>
          </cell>
          <cell r="CP153">
            <v>264</v>
          </cell>
          <cell r="CQ153">
            <v>165</v>
          </cell>
          <cell r="CR153">
            <v>77</v>
          </cell>
          <cell r="CS153">
            <v>143</v>
          </cell>
          <cell r="CT153">
            <v>132</v>
          </cell>
          <cell r="CU153">
            <v>121.00000000000001</v>
          </cell>
          <cell r="CV153">
            <v>121.00000000000001</v>
          </cell>
          <cell r="CW153">
            <v>121.00000000000001</v>
          </cell>
          <cell r="CX153">
            <v>55</v>
          </cell>
          <cell r="CY153">
            <v>55</v>
          </cell>
          <cell r="CZ153">
            <v>77</v>
          </cell>
          <cell r="DA153">
            <v>55</v>
          </cell>
          <cell r="DB153">
            <v>55</v>
          </cell>
          <cell r="DC153">
            <v>33</v>
          </cell>
          <cell r="DD153">
            <v>33</v>
          </cell>
          <cell r="DE153">
            <v>165</v>
          </cell>
          <cell r="DF153">
            <v>176</v>
          </cell>
          <cell r="DG153">
            <v>77</v>
          </cell>
          <cell r="DH153">
            <v>77</v>
          </cell>
          <cell r="DI153">
            <v>176</v>
          </cell>
          <cell r="DJ153">
            <v>110</v>
          </cell>
          <cell r="DK153">
            <v>110</v>
          </cell>
          <cell r="DL153">
            <v>44</v>
          </cell>
          <cell r="DM153">
            <v>33</v>
          </cell>
          <cell r="DN153">
            <v>33</v>
          </cell>
          <cell r="DO153">
            <v>44</v>
          </cell>
          <cell r="DP153">
            <v>44</v>
          </cell>
          <cell r="DQ153">
            <v>44</v>
          </cell>
          <cell r="DR153">
            <v>44</v>
          </cell>
          <cell r="DS153">
            <v>33</v>
          </cell>
          <cell r="DT153">
            <v>33</v>
          </cell>
          <cell r="DU153">
            <v>132</v>
          </cell>
          <cell r="DV153">
            <v>88</v>
          </cell>
          <cell r="DW153">
            <v>33</v>
          </cell>
          <cell r="DX153">
            <v>88</v>
          </cell>
          <cell r="DY153">
            <v>77</v>
          </cell>
          <cell r="DZ153">
            <v>44</v>
          </cell>
          <cell r="EA153">
            <v>77</v>
          </cell>
          <cell r="EB153">
            <v>44</v>
          </cell>
          <cell r="EC153">
            <v>44</v>
          </cell>
          <cell r="ED153">
            <v>44</v>
          </cell>
          <cell r="EE153">
            <v>132</v>
          </cell>
          <cell r="EF153">
            <v>55</v>
          </cell>
          <cell r="EG153">
            <v>110</v>
          </cell>
          <cell r="EH153">
            <v>66</v>
          </cell>
          <cell r="EK153" t="str">
            <v xml:space="preserve"> Klabunde, Dustin</v>
          </cell>
        </row>
        <row r="154">
          <cell r="A154">
            <v>151</v>
          </cell>
          <cell r="B154" t="str">
            <v xml:space="preserve"> Kray, Kevin</v>
          </cell>
          <cell r="C154">
            <v>43</v>
          </cell>
          <cell r="D154">
            <v>1</v>
          </cell>
          <cell r="E154">
            <v>1</v>
          </cell>
          <cell r="F154">
            <v>1</v>
          </cell>
          <cell r="G154">
            <v>200</v>
          </cell>
          <cell r="H154">
            <v>283</v>
          </cell>
          <cell r="I154">
            <v>199</v>
          </cell>
          <cell r="J154">
            <v>200</v>
          </cell>
          <cell r="K154">
            <v>180</v>
          </cell>
          <cell r="L154">
            <v>140</v>
          </cell>
          <cell r="M154">
            <v>140</v>
          </cell>
          <cell r="N154">
            <v>130</v>
          </cell>
          <cell r="O154">
            <v>283</v>
          </cell>
          <cell r="P154">
            <v>140</v>
          </cell>
          <cell r="Q154">
            <v>140</v>
          </cell>
          <cell r="R154">
            <v>311.3</v>
          </cell>
          <cell r="S154">
            <v>424.5</v>
          </cell>
          <cell r="T154">
            <v>100</v>
          </cell>
          <cell r="U154">
            <v>80</v>
          </cell>
          <cell r="V154">
            <v>80</v>
          </cell>
          <cell r="W154">
            <v>70</v>
          </cell>
          <cell r="X154">
            <v>70</v>
          </cell>
          <cell r="Y154">
            <v>127.35000000000001</v>
          </cell>
          <cell r="Z154">
            <v>212.25</v>
          </cell>
          <cell r="AA154">
            <v>127.35000000000001</v>
          </cell>
          <cell r="AB154">
            <v>127.35000000000001</v>
          </cell>
          <cell r="AC154">
            <v>311.3</v>
          </cell>
          <cell r="AD154">
            <v>80</v>
          </cell>
          <cell r="AE154">
            <v>376.39000000000004</v>
          </cell>
          <cell r="AF154">
            <v>325.45</v>
          </cell>
          <cell r="AG154">
            <v>250</v>
          </cell>
          <cell r="AH154">
            <v>130</v>
          </cell>
          <cell r="AI154">
            <v>248.75</v>
          </cell>
          <cell r="AJ154">
            <v>119.39999999999999</v>
          </cell>
          <cell r="AK154">
            <v>200</v>
          </cell>
          <cell r="AL154">
            <v>141.5</v>
          </cell>
          <cell r="AM154">
            <v>141.5</v>
          </cell>
          <cell r="AX154">
            <v>283</v>
          </cell>
          <cell r="AY154">
            <v>226.4</v>
          </cell>
          <cell r="AZ154">
            <v>141.5</v>
          </cell>
          <cell r="BA154">
            <v>127.35000000000001</v>
          </cell>
          <cell r="BB154">
            <v>113.2</v>
          </cell>
          <cell r="BC154">
            <v>56.6</v>
          </cell>
          <cell r="BD154">
            <v>169.79999999999998</v>
          </cell>
          <cell r="BE154">
            <v>99.05</v>
          </cell>
          <cell r="BF154">
            <v>198.1</v>
          </cell>
          <cell r="BG154">
            <v>99.05</v>
          </cell>
          <cell r="BH154">
            <v>113.2</v>
          </cell>
          <cell r="BI154">
            <v>113.2</v>
          </cell>
          <cell r="BJ154">
            <v>113.2</v>
          </cell>
          <cell r="BK154">
            <v>339.59999999999997</v>
          </cell>
          <cell r="BL154">
            <v>300</v>
          </cell>
          <cell r="BM154">
            <v>283</v>
          </cell>
          <cell r="BN154">
            <v>376.39000000000004</v>
          </cell>
          <cell r="BO154">
            <v>56.6</v>
          </cell>
          <cell r="BP154">
            <v>283</v>
          </cell>
          <cell r="BQ154">
            <v>283</v>
          </cell>
          <cell r="BR154">
            <v>141.5</v>
          </cell>
          <cell r="BS154">
            <v>141.5</v>
          </cell>
          <cell r="CB154">
            <v>199</v>
          </cell>
          <cell r="CC154">
            <v>159.20000000000002</v>
          </cell>
          <cell r="CD154">
            <v>79.600000000000009</v>
          </cell>
          <cell r="CE154">
            <v>69.649999999999991</v>
          </cell>
          <cell r="CF154">
            <v>39.800000000000004</v>
          </cell>
          <cell r="CG154">
            <v>34.824999999999996</v>
          </cell>
          <cell r="CH154">
            <v>199</v>
          </cell>
          <cell r="CJ154">
            <v>49.75</v>
          </cell>
          <cell r="CK154">
            <v>24.875</v>
          </cell>
          <cell r="CL154">
            <v>24.875</v>
          </cell>
          <cell r="CM154">
            <v>19.900000000000002</v>
          </cell>
          <cell r="CN154">
            <v>39.800000000000004</v>
          </cell>
          <cell r="CO154">
            <v>139.29999999999998</v>
          </cell>
          <cell r="CP154">
            <v>238.79999999999998</v>
          </cell>
          <cell r="CQ154">
            <v>149.25</v>
          </cell>
          <cell r="CR154">
            <v>69.649999999999991</v>
          </cell>
          <cell r="CS154">
            <v>129.35</v>
          </cell>
          <cell r="CT154">
            <v>119.39999999999999</v>
          </cell>
          <cell r="CU154">
            <v>109.45</v>
          </cell>
          <cell r="CV154">
            <v>109.45</v>
          </cell>
          <cell r="CW154">
            <v>109.45</v>
          </cell>
          <cell r="CX154">
            <v>49.75</v>
          </cell>
          <cell r="CY154">
            <v>49.75</v>
          </cell>
          <cell r="CZ154">
            <v>69.649999999999991</v>
          </cell>
          <cell r="DA154">
            <v>49.75</v>
          </cell>
          <cell r="DB154">
            <v>49.75</v>
          </cell>
          <cell r="DC154">
            <v>29.849999999999998</v>
          </cell>
          <cell r="DD154">
            <v>29.849999999999998</v>
          </cell>
          <cell r="DE154">
            <v>149.25</v>
          </cell>
          <cell r="DF154">
            <v>159.20000000000002</v>
          </cell>
          <cell r="DG154">
            <v>69.649999999999991</v>
          </cell>
          <cell r="DH154">
            <v>69.649999999999991</v>
          </cell>
          <cell r="DI154">
            <v>159.20000000000002</v>
          </cell>
          <cell r="DJ154">
            <v>99.5</v>
          </cell>
          <cell r="DK154">
            <v>99.5</v>
          </cell>
          <cell r="DL154">
            <v>39.800000000000004</v>
          </cell>
          <cell r="DM154">
            <v>29.849999999999998</v>
          </cell>
          <cell r="DN154">
            <v>29.849999999999998</v>
          </cell>
          <cell r="DO154">
            <v>39.800000000000004</v>
          </cell>
          <cell r="DP154">
            <v>39.800000000000004</v>
          </cell>
          <cell r="DQ154">
            <v>39.800000000000004</v>
          </cell>
          <cell r="DR154">
            <v>39.800000000000004</v>
          </cell>
          <cell r="DS154">
            <v>29.849999999999998</v>
          </cell>
          <cell r="DT154">
            <v>29.849999999999998</v>
          </cell>
          <cell r="DU154">
            <v>119.39999999999999</v>
          </cell>
          <cell r="DV154">
            <v>79.600000000000009</v>
          </cell>
          <cell r="DW154">
            <v>29.849999999999998</v>
          </cell>
          <cell r="DX154">
            <v>79.600000000000009</v>
          </cell>
          <cell r="DY154">
            <v>69.649999999999991</v>
          </cell>
          <cell r="DZ154">
            <v>39.800000000000004</v>
          </cell>
          <cell r="EA154">
            <v>69.649999999999991</v>
          </cell>
          <cell r="EB154">
            <v>39.800000000000004</v>
          </cell>
          <cell r="EC154">
            <v>39.800000000000004</v>
          </cell>
          <cell r="ED154">
            <v>39.800000000000004</v>
          </cell>
          <cell r="EE154">
            <v>119.39999999999999</v>
          </cell>
          <cell r="EF154">
            <v>49.75</v>
          </cell>
          <cell r="EG154">
            <v>99.5</v>
          </cell>
          <cell r="EH154">
            <v>59.699999999999996</v>
          </cell>
          <cell r="EK154" t="str">
            <v xml:space="preserve"> Kray, Kevin</v>
          </cell>
        </row>
        <row r="155">
          <cell r="A155">
            <v>152</v>
          </cell>
          <cell r="B155" t="str">
            <v xml:space="preserve"> Kvasnicka, Michael</v>
          </cell>
          <cell r="C155">
            <v>9</v>
          </cell>
          <cell r="D155">
            <v>1</v>
          </cell>
          <cell r="E155">
            <v>1</v>
          </cell>
          <cell r="F155">
            <v>1</v>
          </cell>
          <cell r="G155">
            <v>200</v>
          </cell>
          <cell r="H155">
            <v>349</v>
          </cell>
          <cell r="I155">
            <v>255</v>
          </cell>
          <cell r="J155">
            <v>200</v>
          </cell>
          <cell r="K155">
            <v>180</v>
          </cell>
          <cell r="L155">
            <v>140</v>
          </cell>
          <cell r="M155">
            <v>140</v>
          </cell>
          <cell r="N155">
            <v>130</v>
          </cell>
          <cell r="O155">
            <v>349</v>
          </cell>
          <cell r="P155">
            <v>140</v>
          </cell>
          <cell r="Q155">
            <v>140</v>
          </cell>
          <cell r="R155">
            <v>383.90000000000003</v>
          </cell>
          <cell r="S155">
            <v>523.5</v>
          </cell>
          <cell r="T155">
            <v>100</v>
          </cell>
          <cell r="U155">
            <v>80</v>
          </cell>
          <cell r="V155">
            <v>80</v>
          </cell>
          <cell r="W155">
            <v>70</v>
          </cell>
          <cell r="X155">
            <v>70</v>
          </cell>
          <cell r="Y155">
            <v>157.05000000000001</v>
          </cell>
          <cell r="Z155">
            <v>261.75</v>
          </cell>
          <cell r="AA155">
            <v>157.05000000000001</v>
          </cell>
          <cell r="AB155">
            <v>157.05000000000001</v>
          </cell>
          <cell r="AC155">
            <v>383.90000000000003</v>
          </cell>
          <cell r="AD155">
            <v>80</v>
          </cell>
          <cell r="AE155">
            <v>464.17</v>
          </cell>
          <cell r="AF155">
            <v>401.34999999999997</v>
          </cell>
          <cell r="AG155">
            <v>250</v>
          </cell>
          <cell r="AH155">
            <v>130</v>
          </cell>
          <cell r="AI155">
            <v>318.75</v>
          </cell>
          <cell r="AJ155">
            <v>153</v>
          </cell>
          <cell r="AK155">
            <v>200</v>
          </cell>
          <cell r="AL155">
            <v>174.5</v>
          </cell>
          <cell r="AM155">
            <v>174.5</v>
          </cell>
          <cell r="AX155">
            <v>349</v>
          </cell>
          <cell r="AY155">
            <v>279.2</v>
          </cell>
          <cell r="AZ155">
            <v>174.5</v>
          </cell>
          <cell r="BA155">
            <v>157.05000000000001</v>
          </cell>
          <cell r="BB155">
            <v>139.6</v>
          </cell>
          <cell r="BC155">
            <v>69.8</v>
          </cell>
          <cell r="BD155">
            <v>209.4</v>
          </cell>
          <cell r="BE155">
            <v>122.14999999999999</v>
          </cell>
          <cell r="BF155">
            <v>244.29999999999998</v>
          </cell>
          <cell r="BG155">
            <v>122.14999999999999</v>
          </cell>
          <cell r="BH155">
            <v>139.6</v>
          </cell>
          <cell r="BI155">
            <v>139.6</v>
          </cell>
          <cell r="BJ155">
            <v>139.6</v>
          </cell>
          <cell r="BK155">
            <v>418.8</v>
          </cell>
          <cell r="BL155">
            <v>300</v>
          </cell>
          <cell r="BM155">
            <v>349</v>
          </cell>
          <cell r="BN155">
            <v>464.17</v>
          </cell>
          <cell r="BO155">
            <v>69.8</v>
          </cell>
          <cell r="BP155">
            <v>349</v>
          </cell>
          <cell r="BQ155">
            <v>349</v>
          </cell>
          <cell r="BR155">
            <v>174.5</v>
          </cell>
          <cell r="BS155">
            <v>174.5</v>
          </cell>
          <cell r="CB155">
            <v>255</v>
          </cell>
          <cell r="CC155">
            <v>204</v>
          </cell>
          <cell r="CD155">
            <v>102</v>
          </cell>
          <cell r="CE155">
            <v>89.25</v>
          </cell>
          <cell r="CF155">
            <v>51</v>
          </cell>
          <cell r="CG155">
            <v>44.625</v>
          </cell>
          <cell r="CH155">
            <v>255</v>
          </cell>
          <cell r="CJ155">
            <v>63.75</v>
          </cell>
          <cell r="CK155">
            <v>31.875</v>
          </cell>
          <cell r="CL155">
            <v>31.875</v>
          </cell>
          <cell r="CM155">
            <v>25.5</v>
          </cell>
          <cell r="CN155">
            <v>51</v>
          </cell>
          <cell r="CO155">
            <v>178.5</v>
          </cell>
          <cell r="CP155">
            <v>306</v>
          </cell>
          <cell r="CQ155">
            <v>191.25</v>
          </cell>
          <cell r="CR155">
            <v>89.25</v>
          </cell>
          <cell r="CS155">
            <v>165.75</v>
          </cell>
          <cell r="CT155">
            <v>153</v>
          </cell>
          <cell r="CU155">
            <v>140.25</v>
          </cell>
          <cell r="CV155">
            <v>140.25</v>
          </cell>
          <cell r="CW155">
            <v>140.25</v>
          </cell>
          <cell r="CX155">
            <v>63.75</v>
          </cell>
          <cell r="CY155">
            <v>63.75</v>
          </cell>
          <cell r="CZ155">
            <v>89.25</v>
          </cell>
          <cell r="DA155">
            <v>63.75</v>
          </cell>
          <cell r="DB155">
            <v>63.75</v>
          </cell>
          <cell r="DC155">
            <v>38.25</v>
          </cell>
          <cell r="DD155">
            <v>38.25</v>
          </cell>
          <cell r="DE155">
            <v>191.25</v>
          </cell>
          <cell r="DF155">
            <v>204</v>
          </cell>
          <cell r="DG155">
            <v>89.25</v>
          </cell>
          <cell r="DH155">
            <v>89.25</v>
          </cell>
          <cell r="DI155">
            <v>204</v>
          </cell>
          <cell r="DJ155">
            <v>127.5</v>
          </cell>
          <cell r="DK155">
            <v>127.5</v>
          </cell>
          <cell r="DL155">
            <v>51</v>
          </cell>
          <cell r="DM155">
            <v>38.25</v>
          </cell>
          <cell r="DN155">
            <v>38.25</v>
          </cell>
          <cell r="DO155">
            <v>51</v>
          </cell>
          <cell r="DP155">
            <v>51</v>
          </cell>
          <cell r="DQ155">
            <v>51</v>
          </cell>
          <cell r="DR155">
            <v>51</v>
          </cell>
          <cell r="DS155">
            <v>38.25</v>
          </cell>
          <cell r="DT155">
            <v>38.25</v>
          </cell>
          <cell r="DU155">
            <v>153</v>
          </cell>
          <cell r="DV155">
            <v>102</v>
          </cell>
          <cell r="DW155">
            <v>38.25</v>
          </cell>
          <cell r="DX155">
            <v>102</v>
          </cell>
          <cell r="DY155">
            <v>89.25</v>
          </cell>
          <cell r="DZ155">
            <v>51</v>
          </cell>
          <cell r="EA155">
            <v>89.25</v>
          </cell>
          <cell r="EB155">
            <v>51</v>
          </cell>
          <cell r="EC155">
            <v>51</v>
          </cell>
          <cell r="ED155">
            <v>51</v>
          </cell>
          <cell r="EE155">
            <v>153</v>
          </cell>
          <cell r="EF155">
            <v>63.75</v>
          </cell>
          <cell r="EG155">
            <v>127.5</v>
          </cell>
          <cell r="EH155">
            <v>76.5</v>
          </cell>
          <cell r="EK155" t="str">
            <v xml:space="preserve"> Kvasnicka, Michael</v>
          </cell>
        </row>
        <row r="156">
          <cell r="A156">
            <v>153</v>
          </cell>
          <cell r="B156" t="str">
            <v xml:space="preserve"> Lubinsky, Austin</v>
          </cell>
          <cell r="C156">
            <v>40</v>
          </cell>
          <cell r="D156">
            <v>1</v>
          </cell>
          <cell r="E156">
            <v>1</v>
          </cell>
          <cell r="F156">
            <v>1</v>
          </cell>
          <cell r="G156">
            <v>200</v>
          </cell>
          <cell r="H156">
            <v>389</v>
          </cell>
          <cell r="I156">
            <v>233</v>
          </cell>
          <cell r="J156">
            <v>200</v>
          </cell>
          <cell r="K156">
            <v>180</v>
          </cell>
          <cell r="L156">
            <v>140</v>
          </cell>
          <cell r="M156">
            <v>140</v>
          </cell>
          <cell r="N156">
            <v>130</v>
          </cell>
          <cell r="O156">
            <v>389</v>
          </cell>
          <cell r="P156">
            <v>140</v>
          </cell>
          <cell r="Q156">
            <v>140</v>
          </cell>
          <cell r="R156">
            <v>427.90000000000003</v>
          </cell>
          <cell r="S156">
            <v>583.5</v>
          </cell>
          <cell r="T156">
            <v>100</v>
          </cell>
          <cell r="U156">
            <v>80</v>
          </cell>
          <cell r="V156">
            <v>80</v>
          </cell>
          <cell r="W156">
            <v>70</v>
          </cell>
          <cell r="X156">
            <v>70</v>
          </cell>
          <cell r="Y156">
            <v>175.05</v>
          </cell>
          <cell r="Z156">
            <v>291.75</v>
          </cell>
          <cell r="AA156">
            <v>175.05</v>
          </cell>
          <cell r="AB156">
            <v>175.05</v>
          </cell>
          <cell r="AC156">
            <v>427.90000000000003</v>
          </cell>
          <cell r="AD156">
            <v>80</v>
          </cell>
          <cell r="AE156">
            <v>517.37</v>
          </cell>
          <cell r="AF156">
            <v>447.34999999999997</v>
          </cell>
          <cell r="AG156">
            <v>250</v>
          </cell>
          <cell r="AH156">
            <v>130</v>
          </cell>
          <cell r="AI156">
            <v>291.25</v>
          </cell>
          <cell r="AJ156">
            <v>139.79999999999998</v>
          </cell>
          <cell r="AK156">
            <v>200</v>
          </cell>
          <cell r="AL156">
            <v>194.5</v>
          </cell>
          <cell r="AM156">
            <v>194.5</v>
          </cell>
          <cell r="AX156">
            <v>389</v>
          </cell>
          <cell r="AY156">
            <v>311.20000000000005</v>
          </cell>
          <cell r="AZ156">
            <v>194.5</v>
          </cell>
          <cell r="BA156">
            <v>175.05</v>
          </cell>
          <cell r="BB156">
            <v>155.60000000000002</v>
          </cell>
          <cell r="BC156">
            <v>77.800000000000011</v>
          </cell>
          <cell r="BD156">
            <v>233.39999999999998</v>
          </cell>
          <cell r="BE156">
            <v>136.14999999999998</v>
          </cell>
          <cell r="BF156">
            <v>272.29999999999995</v>
          </cell>
          <cell r="BG156">
            <v>136.14999999999998</v>
          </cell>
          <cell r="BH156">
            <v>155.60000000000002</v>
          </cell>
          <cell r="BI156">
            <v>155.60000000000002</v>
          </cell>
          <cell r="BJ156">
            <v>155.60000000000002</v>
          </cell>
          <cell r="BK156">
            <v>466.79999999999995</v>
          </cell>
          <cell r="BL156">
            <v>300</v>
          </cell>
          <cell r="BM156">
            <v>389</v>
          </cell>
          <cell r="BN156">
            <v>517.37</v>
          </cell>
          <cell r="BO156">
            <v>77.800000000000011</v>
          </cell>
          <cell r="BP156">
            <v>389</v>
          </cell>
          <cell r="BQ156">
            <v>389</v>
          </cell>
          <cell r="BR156">
            <v>194.5</v>
          </cell>
          <cell r="BS156">
            <v>194.5</v>
          </cell>
          <cell r="CB156">
            <v>233</v>
          </cell>
          <cell r="CC156">
            <v>186.4</v>
          </cell>
          <cell r="CD156">
            <v>93.2</v>
          </cell>
          <cell r="CE156">
            <v>81.55</v>
          </cell>
          <cell r="CF156">
            <v>46.6</v>
          </cell>
          <cell r="CG156">
            <v>40.774999999999999</v>
          </cell>
          <cell r="CH156">
            <v>233</v>
          </cell>
          <cell r="CJ156">
            <v>58.25</v>
          </cell>
          <cell r="CK156">
            <v>29.125</v>
          </cell>
          <cell r="CL156">
            <v>29.125</v>
          </cell>
          <cell r="CM156">
            <v>23.3</v>
          </cell>
          <cell r="CN156">
            <v>46.6</v>
          </cell>
          <cell r="CO156">
            <v>163.1</v>
          </cell>
          <cell r="CP156">
            <v>279.59999999999997</v>
          </cell>
          <cell r="CQ156">
            <v>174.75</v>
          </cell>
          <cell r="CR156">
            <v>81.55</v>
          </cell>
          <cell r="CS156">
            <v>151.45000000000002</v>
          </cell>
          <cell r="CT156">
            <v>139.79999999999998</v>
          </cell>
          <cell r="CU156">
            <v>128.15</v>
          </cell>
          <cell r="CV156">
            <v>128.15</v>
          </cell>
          <cell r="CW156">
            <v>128.15</v>
          </cell>
          <cell r="CX156">
            <v>58.25</v>
          </cell>
          <cell r="CY156">
            <v>58.25</v>
          </cell>
          <cell r="CZ156">
            <v>81.55</v>
          </cell>
          <cell r="DA156">
            <v>58.25</v>
          </cell>
          <cell r="DB156">
            <v>58.25</v>
          </cell>
          <cell r="DC156">
            <v>34.949999999999996</v>
          </cell>
          <cell r="DD156">
            <v>34.949999999999996</v>
          </cell>
          <cell r="DE156">
            <v>174.75</v>
          </cell>
          <cell r="DF156">
            <v>186.4</v>
          </cell>
          <cell r="DG156">
            <v>81.55</v>
          </cell>
          <cell r="DH156">
            <v>81.55</v>
          </cell>
          <cell r="DI156">
            <v>186.4</v>
          </cell>
          <cell r="DJ156">
            <v>116.5</v>
          </cell>
          <cell r="DK156">
            <v>116.5</v>
          </cell>
          <cell r="DL156">
            <v>46.6</v>
          </cell>
          <cell r="DM156">
            <v>34.949999999999996</v>
          </cell>
          <cell r="DN156">
            <v>34.949999999999996</v>
          </cell>
          <cell r="DO156">
            <v>46.6</v>
          </cell>
          <cell r="DP156">
            <v>46.6</v>
          </cell>
          <cell r="DQ156">
            <v>46.6</v>
          </cell>
          <cell r="DR156">
            <v>46.6</v>
          </cell>
          <cell r="DS156">
            <v>34.949999999999996</v>
          </cell>
          <cell r="DT156">
            <v>34.949999999999996</v>
          </cell>
          <cell r="DU156">
            <v>139.79999999999998</v>
          </cell>
          <cell r="DV156">
            <v>93.2</v>
          </cell>
          <cell r="DW156">
            <v>34.949999999999996</v>
          </cell>
          <cell r="DX156">
            <v>93.2</v>
          </cell>
          <cell r="DY156">
            <v>81.55</v>
          </cell>
          <cell r="DZ156">
            <v>46.6</v>
          </cell>
          <cell r="EA156">
            <v>81.55</v>
          </cell>
          <cell r="EB156">
            <v>46.6</v>
          </cell>
          <cell r="EC156">
            <v>46.6</v>
          </cell>
          <cell r="ED156">
            <v>46.6</v>
          </cell>
          <cell r="EE156">
            <v>139.79999999999998</v>
          </cell>
          <cell r="EF156">
            <v>58.25</v>
          </cell>
          <cell r="EG156">
            <v>116.5</v>
          </cell>
          <cell r="EH156">
            <v>69.899999999999991</v>
          </cell>
          <cell r="EK156" t="str">
            <v xml:space="preserve"> Lubinsky, Austin</v>
          </cell>
        </row>
        <row r="157">
          <cell r="A157">
            <v>154</v>
          </cell>
          <cell r="B157" t="str">
            <v xml:space="preserve"> Matyas, Scott</v>
          </cell>
          <cell r="C157">
            <v>42</v>
          </cell>
          <cell r="D157">
            <v>1</v>
          </cell>
          <cell r="E157">
            <v>1</v>
          </cell>
          <cell r="F157">
            <v>1</v>
          </cell>
          <cell r="G157">
            <v>200</v>
          </cell>
          <cell r="H157">
            <v>335</v>
          </cell>
          <cell r="I157">
            <v>201</v>
          </cell>
          <cell r="J157">
            <v>200</v>
          </cell>
          <cell r="K157">
            <v>180</v>
          </cell>
          <cell r="L157">
            <v>140</v>
          </cell>
          <cell r="M157">
            <v>140</v>
          </cell>
          <cell r="N157">
            <v>130</v>
          </cell>
          <cell r="O157">
            <v>335</v>
          </cell>
          <cell r="P157">
            <v>140</v>
          </cell>
          <cell r="Q157">
            <v>140</v>
          </cell>
          <cell r="R157">
            <v>368.50000000000006</v>
          </cell>
          <cell r="S157">
            <v>502.5</v>
          </cell>
          <cell r="T157">
            <v>100</v>
          </cell>
          <cell r="U157">
            <v>80</v>
          </cell>
          <cell r="V157">
            <v>80</v>
          </cell>
          <cell r="W157">
            <v>70</v>
          </cell>
          <cell r="X157">
            <v>70</v>
          </cell>
          <cell r="Y157">
            <v>150.75</v>
          </cell>
          <cell r="Z157">
            <v>251.25</v>
          </cell>
          <cell r="AA157">
            <v>150.75</v>
          </cell>
          <cell r="AB157">
            <v>150.75</v>
          </cell>
          <cell r="AC157">
            <v>368.50000000000006</v>
          </cell>
          <cell r="AD157">
            <v>80</v>
          </cell>
          <cell r="AE157">
            <v>445.55</v>
          </cell>
          <cell r="AF157">
            <v>385.24999999999994</v>
          </cell>
          <cell r="AG157">
            <v>250</v>
          </cell>
          <cell r="AH157">
            <v>130</v>
          </cell>
          <cell r="AI157">
            <v>251.25</v>
          </cell>
          <cell r="AJ157">
            <v>120.6</v>
          </cell>
          <cell r="AK157">
            <v>200</v>
          </cell>
          <cell r="AL157">
            <v>167.5</v>
          </cell>
          <cell r="AM157">
            <v>167.5</v>
          </cell>
          <cell r="AX157">
            <v>335</v>
          </cell>
          <cell r="AY157">
            <v>268</v>
          </cell>
          <cell r="AZ157">
            <v>167.5</v>
          </cell>
          <cell r="BA157">
            <v>150.75</v>
          </cell>
          <cell r="BB157">
            <v>134</v>
          </cell>
          <cell r="BC157">
            <v>67</v>
          </cell>
          <cell r="BD157">
            <v>201</v>
          </cell>
          <cell r="BE157">
            <v>117.24999999999999</v>
          </cell>
          <cell r="BF157">
            <v>234.49999999999997</v>
          </cell>
          <cell r="BG157">
            <v>117.24999999999999</v>
          </cell>
          <cell r="BH157">
            <v>134</v>
          </cell>
          <cell r="BI157">
            <v>134</v>
          </cell>
          <cell r="BJ157">
            <v>134</v>
          </cell>
          <cell r="BK157">
            <v>402</v>
          </cell>
          <cell r="BL157">
            <v>300</v>
          </cell>
          <cell r="BM157">
            <v>335</v>
          </cell>
          <cell r="BN157">
            <v>445.55</v>
          </cell>
          <cell r="BO157">
            <v>67</v>
          </cell>
          <cell r="BP157">
            <v>335</v>
          </cell>
          <cell r="BQ157">
            <v>335</v>
          </cell>
          <cell r="BR157">
            <v>167.5</v>
          </cell>
          <cell r="BS157">
            <v>167.5</v>
          </cell>
          <cell r="CB157">
            <v>201</v>
          </cell>
          <cell r="CC157">
            <v>160.80000000000001</v>
          </cell>
          <cell r="CD157">
            <v>80.400000000000006</v>
          </cell>
          <cell r="CE157">
            <v>70.349999999999994</v>
          </cell>
          <cell r="CF157">
            <v>40.200000000000003</v>
          </cell>
          <cell r="CG157">
            <v>35.174999999999997</v>
          </cell>
          <cell r="CH157">
            <v>201</v>
          </cell>
          <cell r="CJ157">
            <v>50.25</v>
          </cell>
          <cell r="CK157">
            <v>25.125</v>
          </cell>
          <cell r="CL157">
            <v>25.125</v>
          </cell>
          <cell r="CM157">
            <v>20.100000000000001</v>
          </cell>
          <cell r="CN157">
            <v>40.200000000000003</v>
          </cell>
          <cell r="CO157">
            <v>140.69999999999999</v>
          </cell>
          <cell r="CP157">
            <v>241.2</v>
          </cell>
          <cell r="CQ157">
            <v>150.75</v>
          </cell>
          <cell r="CR157">
            <v>70.349999999999994</v>
          </cell>
          <cell r="CS157">
            <v>130.65</v>
          </cell>
          <cell r="CT157">
            <v>120.6</v>
          </cell>
          <cell r="CU157">
            <v>110.55000000000001</v>
          </cell>
          <cell r="CV157">
            <v>110.55000000000001</v>
          </cell>
          <cell r="CW157">
            <v>110.55000000000001</v>
          </cell>
          <cell r="CX157">
            <v>50.25</v>
          </cell>
          <cell r="CY157">
            <v>50.25</v>
          </cell>
          <cell r="CZ157">
            <v>70.349999999999994</v>
          </cell>
          <cell r="DA157">
            <v>50.25</v>
          </cell>
          <cell r="DB157">
            <v>50.25</v>
          </cell>
          <cell r="DC157">
            <v>30.15</v>
          </cell>
          <cell r="DD157">
            <v>30.15</v>
          </cell>
          <cell r="DE157">
            <v>150.75</v>
          </cell>
          <cell r="DF157">
            <v>160.80000000000001</v>
          </cell>
          <cell r="DG157">
            <v>70.349999999999994</v>
          </cell>
          <cell r="DH157">
            <v>70.349999999999994</v>
          </cell>
          <cell r="DI157">
            <v>160.80000000000001</v>
          </cell>
          <cell r="DJ157">
            <v>100.5</v>
          </cell>
          <cell r="DK157">
            <v>100.5</v>
          </cell>
          <cell r="DL157">
            <v>40.200000000000003</v>
          </cell>
          <cell r="DM157">
            <v>30.15</v>
          </cell>
          <cell r="DN157">
            <v>30.15</v>
          </cell>
          <cell r="DO157">
            <v>40.200000000000003</v>
          </cell>
          <cell r="DP157">
            <v>40.200000000000003</v>
          </cell>
          <cell r="DQ157">
            <v>40.200000000000003</v>
          </cell>
          <cell r="DR157">
            <v>40.200000000000003</v>
          </cell>
          <cell r="DS157">
            <v>30.15</v>
          </cell>
          <cell r="DT157">
            <v>30.15</v>
          </cell>
          <cell r="DU157">
            <v>120.6</v>
          </cell>
          <cell r="DV157">
            <v>80.400000000000006</v>
          </cell>
          <cell r="DW157">
            <v>30.15</v>
          </cell>
          <cell r="DX157">
            <v>80.400000000000006</v>
          </cell>
          <cell r="DY157">
            <v>70.349999999999994</v>
          </cell>
          <cell r="DZ157">
            <v>40.200000000000003</v>
          </cell>
          <cell r="EA157">
            <v>70.349999999999994</v>
          </cell>
          <cell r="EB157">
            <v>40.200000000000003</v>
          </cell>
          <cell r="EC157">
            <v>40.200000000000003</v>
          </cell>
          <cell r="ED157">
            <v>40.200000000000003</v>
          </cell>
          <cell r="EE157">
            <v>120.6</v>
          </cell>
          <cell r="EF157">
            <v>50.25</v>
          </cell>
          <cell r="EG157">
            <v>100.5</v>
          </cell>
          <cell r="EH157">
            <v>60.3</v>
          </cell>
          <cell r="EK157" t="str">
            <v xml:space="preserve"> Matyas, Scott</v>
          </cell>
        </row>
        <row r="158">
          <cell r="A158">
            <v>155</v>
          </cell>
          <cell r="B158" t="str">
            <v>  O'Shea, Kyle</v>
          </cell>
          <cell r="C158">
            <v>32</v>
          </cell>
          <cell r="D158">
            <v>1</v>
          </cell>
          <cell r="E158">
            <v>1</v>
          </cell>
          <cell r="F158">
            <v>1</v>
          </cell>
          <cell r="G158">
            <v>200</v>
          </cell>
          <cell r="H158">
            <v>329</v>
          </cell>
          <cell r="I158">
            <v>226</v>
          </cell>
          <cell r="J158">
            <v>200</v>
          </cell>
          <cell r="K158">
            <v>180</v>
          </cell>
          <cell r="L158">
            <v>140</v>
          </cell>
          <cell r="M158">
            <v>140</v>
          </cell>
          <cell r="N158">
            <v>130</v>
          </cell>
          <cell r="O158">
            <v>329</v>
          </cell>
          <cell r="P158">
            <v>140</v>
          </cell>
          <cell r="Q158">
            <v>140</v>
          </cell>
          <cell r="R158">
            <v>361.90000000000003</v>
          </cell>
          <cell r="S158">
            <v>493.5</v>
          </cell>
          <cell r="T158">
            <v>100</v>
          </cell>
          <cell r="U158">
            <v>80</v>
          </cell>
          <cell r="V158">
            <v>80</v>
          </cell>
          <cell r="W158">
            <v>70</v>
          </cell>
          <cell r="X158">
            <v>70</v>
          </cell>
          <cell r="Y158">
            <v>148.05000000000001</v>
          </cell>
          <cell r="Z158">
            <v>246.75</v>
          </cell>
          <cell r="AA158">
            <v>148.05000000000001</v>
          </cell>
          <cell r="AB158">
            <v>148.05000000000001</v>
          </cell>
          <cell r="AC158">
            <v>361.90000000000003</v>
          </cell>
          <cell r="AD158">
            <v>80</v>
          </cell>
          <cell r="AE158">
            <v>437.57000000000005</v>
          </cell>
          <cell r="AF158">
            <v>378.34999999999997</v>
          </cell>
          <cell r="AG158">
            <v>250</v>
          </cell>
          <cell r="AH158">
            <v>130</v>
          </cell>
          <cell r="AI158">
            <v>282.5</v>
          </cell>
          <cell r="AJ158">
            <v>135.6</v>
          </cell>
          <cell r="AK158">
            <v>200</v>
          </cell>
          <cell r="AL158">
            <v>164.5</v>
          </cell>
          <cell r="AM158">
            <v>164.5</v>
          </cell>
          <cell r="AX158">
            <v>329</v>
          </cell>
          <cell r="AY158">
            <v>263.2</v>
          </cell>
          <cell r="AZ158">
            <v>164.5</v>
          </cell>
          <cell r="BA158">
            <v>148.05000000000001</v>
          </cell>
          <cell r="BB158">
            <v>131.6</v>
          </cell>
          <cell r="BC158">
            <v>65.8</v>
          </cell>
          <cell r="BD158">
            <v>197.4</v>
          </cell>
          <cell r="BE158">
            <v>115.14999999999999</v>
          </cell>
          <cell r="BF158">
            <v>230.29999999999998</v>
          </cell>
          <cell r="BG158">
            <v>115.14999999999999</v>
          </cell>
          <cell r="BH158">
            <v>131.6</v>
          </cell>
          <cell r="BI158">
            <v>131.6</v>
          </cell>
          <cell r="BJ158">
            <v>131.6</v>
          </cell>
          <cell r="BK158">
            <v>394.8</v>
          </cell>
          <cell r="BL158">
            <v>300</v>
          </cell>
          <cell r="BM158">
            <v>329</v>
          </cell>
          <cell r="BN158">
            <v>437.57000000000005</v>
          </cell>
          <cell r="BO158">
            <v>65.8</v>
          </cell>
          <cell r="BP158">
            <v>329</v>
          </cell>
          <cell r="BQ158">
            <v>329</v>
          </cell>
          <cell r="BR158">
            <v>164.5</v>
          </cell>
          <cell r="BS158">
            <v>164.5</v>
          </cell>
          <cell r="CB158">
            <v>226</v>
          </cell>
          <cell r="CC158">
            <v>180.8</v>
          </cell>
          <cell r="CD158">
            <v>90.4</v>
          </cell>
          <cell r="CE158">
            <v>79.099999999999994</v>
          </cell>
          <cell r="CF158">
            <v>45.2</v>
          </cell>
          <cell r="CG158">
            <v>39.549999999999997</v>
          </cell>
          <cell r="CH158">
            <v>226</v>
          </cell>
          <cell r="CJ158">
            <v>56.5</v>
          </cell>
          <cell r="CK158">
            <v>28.25</v>
          </cell>
          <cell r="CL158">
            <v>28.25</v>
          </cell>
          <cell r="CM158">
            <v>22.6</v>
          </cell>
          <cell r="CN158">
            <v>45.2</v>
          </cell>
          <cell r="CO158">
            <v>158.19999999999999</v>
          </cell>
          <cell r="CP158">
            <v>271.2</v>
          </cell>
          <cell r="CQ158">
            <v>169.5</v>
          </cell>
          <cell r="CR158">
            <v>79.099999999999994</v>
          </cell>
          <cell r="CS158">
            <v>146.9</v>
          </cell>
          <cell r="CT158">
            <v>135.6</v>
          </cell>
          <cell r="CU158">
            <v>124.30000000000001</v>
          </cell>
          <cell r="CV158">
            <v>124.30000000000001</v>
          </cell>
          <cell r="CW158">
            <v>124.30000000000001</v>
          </cell>
          <cell r="CX158">
            <v>56.5</v>
          </cell>
          <cell r="CY158">
            <v>56.5</v>
          </cell>
          <cell r="CZ158">
            <v>79.099999999999994</v>
          </cell>
          <cell r="DA158">
            <v>56.5</v>
          </cell>
          <cell r="DB158">
            <v>56.5</v>
          </cell>
          <cell r="DC158">
            <v>33.9</v>
          </cell>
          <cell r="DD158">
            <v>33.9</v>
          </cell>
          <cell r="DE158">
            <v>169.5</v>
          </cell>
          <cell r="DF158">
            <v>180.8</v>
          </cell>
          <cell r="DG158">
            <v>79.099999999999994</v>
          </cell>
          <cell r="DH158">
            <v>79.099999999999994</v>
          </cell>
          <cell r="DI158">
            <v>180.8</v>
          </cell>
          <cell r="DJ158">
            <v>113</v>
          </cell>
          <cell r="DK158">
            <v>113</v>
          </cell>
          <cell r="DL158">
            <v>45.2</v>
          </cell>
          <cell r="DM158">
            <v>33.9</v>
          </cell>
          <cell r="DN158">
            <v>33.9</v>
          </cell>
          <cell r="DO158">
            <v>45.2</v>
          </cell>
          <cell r="DP158">
            <v>45.2</v>
          </cell>
          <cell r="DQ158">
            <v>45.2</v>
          </cell>
          <cell r="DR158">
            <v>45.2</v>
          </cell>
          <cell r="DS158">
            <v>33.9</v>
          </cell>
          <cell r="DT158">
            <v>33.9</v>
          </cell>
          <cell r="DU158">
            <v>135.6</v>
          </cell>
          <cell r="DV158">
            <v>90.4</v>
          </cell>
          <cell r="DW158">
            <v>33.9</v>
          </cell>
          <cell r="DX158">
            <v>90.4</v>
          </cell>
          <cell r="DY158">
            <v>79.099999999999994</v>
          </cell>
          <cell r="DZ158">
            <v>45.2</v>
          </cell>
          <cell r="EA158">
            <v>79.099999999999994</v>
          </cell>
          <cell r="EB158">
            <v>45.2</v>
          </cell>
          <cell r="EC158">
            <v>45.2</v>
          </cell>
          <cell r="ED158">
            <v>45.2</v>
          </cell>
          <cell r="EE158">
            <v>135.6</v>
          </cell>
          <cell r="EF158">
            <v>56.5</v>
          </cell>
          <cell r="EG158">
            <v>113</v>
          </cell>
          <cell r="EH158">
            <v>67.8</v>
          </cell>
          <cell r="EK158" t="str">
            <v>  O'Shea, Kyle</v>
          </cell>
        </row>
        <row r="159">
          <cell r="A159">
            <v>156</v>
          </cell>
          <cell r="B159" t="str">
            <v>  Oakes, TJ</v>
          </cell>
          <cell r="C159">
            <v>39</v>
          </cell>
          <cell r="D159">
            <v>1</v>
          </cell>
          <cell r="E159">
            <v>1</v>
          </cell>
          <cell r="F159">
            <v>1</v>
          </cell>
          <cell r="G159">
            <v>200</v>
          </cell>
          <cell r="H159">
            <v>272</v>
          </cell>
          <cell r="I159">
            <v>155</v>
          </cell>
          <cell r="J159">
            <v>200</v>
          </cell>
          <cell r="K159">
            <v>180</v>
          </cell>
          <cell r="L159">
            <v>140</v>
          </cell>
          <cell r="M159">
            <v>140</v>
          </cell>
          <cell r="N159">
            <v>130</v>
          </cell>
          <cell r="O159">
            <v>272</v>
          </cell>
          <cell r="P159">
            <v>140</v>
          </cell>
          <cell r="Q159">
            <v>140</v>
          </cell>
          <cell r="R159">
            <v>299.20000000000005</v>
          </cell>
          <cell r="S159">
            <v>408</v>
          </cell>
          <cell r="T159">
            <v>100</v>
          </cell>
          <cell r="U159">
            <v>80</v>
          </cell>
          <cell r="V159">
            <v>80</v>
          </cell>
          <cell r="W159">
            <v>70</v>
          </cell>
          <cell r="X159">
            <v>70</v>
          </cell>
          <cell r="Y159">
            <v>122.4</v>
          </cell>
          <cell r="Z159">
            <v>204</v>
          </cell>
          <cell r="AA159">
            <v>122.4</v>
          </cell>
          <cell r="AB159">
            <v>122.4</v>
          </cell>
          <cell r="AC159">
            <v>299.20000000000005</v>
          </cell>
          <cell r="AD159">
            <v>80</v>
          </cell>
          <cell r="AE159">
            <v>361.76</v>
          </cell>
          <cell r="AF159">
            <v>312.79999999999995</v>
          </cell>
          <cell r="AG159">
            <v>250</v>
          </cell>
          <cell r="AH159">
            <v>130</v>
          </cell>
          <cell r="AI159">
            <v>193.75</v>
          </cell>
          <cell r="AJ159">
            <v>93</v>
          </cell>
          <cell r="AK159">
            <v>200</v>
          </cell>
          <cell r="AL159">
            <v>136</v>
          </cell>
          <cell r="AM159">
            <v>136</v>
          </cell>
          <cell r="AX159">
            <v>272</v>
          </cell>
          <cell r="AY159">
            <v>217.60000000000002</v>
          </cell>
          <cell r="AZ159">
            <v>136</v>
          </cell>
          <cell r="BA159">
            <v>122.4</v>
          </cell>
          <cell r="BB159">
            <v>108.80000000000001</v>
          </cell>
          <cell r="BC159">
            <v>54.400000000000006</v>
          </cell>
          <cell r="BD159">
            <v>163.19999999999999</v>
          </cell>
          <cell r="BE159">
            <v>95.199999999999989</v>
          </cell>
          <cell r="BF159">
            <v>190.39999999999998</v>
          </cell>
          <cell r="BG159">
            <v>95.199999999999989</v>
          </cell>
          <cell r="BH159">
            <v>108.80000000000001</v>
          </cell>
          <cell r="BI159">
            <v>108.80000000000001</v>
          </cell>
          <cell r="BJ159">
            <v>108.80000000000001</v>
          </cell>
          <cell r="BK159">
            <v>326.39999999999998</v>
          </cell>
          <cell r="BL159">
            <v>300</v>
          </cell>
          <cell r="BM159">
            <v>272</v>
          </cell>
          <cell r="BN159">
            <v>361.76</v>
          </cell>
          <cell r="BO159">
            <v>54.400000000000006</v>
          </cell>
          <cell r="BP159">
            <v>272</v>
          </cell>
          <cell r="BQ159">
            <v>272</v>
          </cell>
          <cell r="BR159">
            <v>136</v>
          </cell>
          <cell r="BS159">
            <v>136</v>
          </cell>
          <cell r="CB159">
            <v>155</v>
          </cell>
          <cell r="CC159">
            <v>124</v>
          </cell>
          <cell r="CD159">
            <v>62</v>
          </cell>
          <cell r="CE159">
            <v>54.25</v>
          </cell>
          <cell r="CF159">
            <v>31</v>
          </cell>
          <cell r="CG159">
            <v>27.125</v>
          </cell>
          <cell r="CH159">
            <v>155</v>
          </cell>
          <cell r="CJ159">
            <v>38.75</v>
          </cell>
          <cell r="CK159">
            <v>19.375</v>
          </cell>
          <cell r="CL159">
            <v>19.375</v>
          </cell>
          <cell r="CM159">
            <v>15.5</v>
          </cell>
          <cell r="CN159">
            <v>31</v>
          </cell>
          <cell r="CO159">
            <v>108.5</v>
          </cell>
          <cell r="CP159">
            <v>186</v>
          </cell>
          <cell r="CQ159">
            <v>116.25</v>
          </cell>
          <cell r="CR159">
            <v>54.25</v>
          </cell>
          <cell r="CS159">
            <v>100.75</v>
          </cell>
          <cell r="CT159">
            <v>93</v>
          </cell>
          <cell r="CU159">
            <v>85.25</v>
          </cell>
          <cell r="CV159">
            <v>85.25</v>
          </cell>
          <cell r="CW159">
            <v>85.25</v>
          </cell>
          <cell r="CX159">
            <v>38.75</v>
          </cell>
          <cell r="CY159">
            <v>38.75</v>
          </cell>
          <cell r="CZ159">
            <v>54.25</v>
          </cell>
          <cell r="DA159">
            <v>38.75</v>
          </cell>
          <cell r="DB159">
            <v>38.75</v>
          </cell>
          <cell r="DC159">
            <v>23.25</v>
          </cell>
          <cell r="DD159">
            <v>23.25</v>
          </cell>
          <cell r="DE159">
            <v>116.25</v>
          </cell>
          <cell r="DF159">
            <v>124</v>
          </cell>
          <cell r="DG159">
            <v>54.25</v>
          </cell>
          <cell r="DH159">
            <v>54.25</v>
          </cell>
          <cell r="DI159">
            <v>124</v>
          </cell>
          <cell r="DJ159">
            <v>77.5</v>
          </cell>
          <cell r="DK159">
            <v>77.5</v>
          </cell>
          <cell r="DL159">
            <v>31</v>
          </cell>
          <cell r="DM159">
            <v>23.25</v>
          </cell>
          <cell r="DN159">
            <v>23.25</v>
          </cell>
          <cell r="DO159">
            <v>31</v>
          </cell>
          <cell r="DP159">
            <v>31</v>
          </cell>
          <cell r="DQ159">
            <v>31</v>
          </cell>
          <cell r="DR159">
            <v>31</v>
          </cell>
          <cell r="DS159">
            <v>23.25</v>
          </cell>
          <cell r="DT159">
            <v>23.25</v>
          </cell>
          <cell r="DU159">
            <v>93</v>
          </cell>
          <cell r="DV159">
            <v>62</v>
          </cell>
          <cell r="DW159">
            <v>23.25</v>
          </cell>
          <cell r="DX159">
            <v>62</v>
          </cell>
          <cell r="DY159">
            <v>54.25</v>
          </cell>
          <cell r="DZ159">
            <v>31</v>
          </cell>
          <cell r="EA159">
            <v>54.25</v>
          </cell>
          <cell r="EB159">
            <v>31</v>
          </cell>
          <cell r="EC159">
            <v>31</v>
          </cell>
          <cell r="ED159">
            <v>31</v>
          </cell>
          <cell r="EE159">
            <v>93</v>
          </cell>
          <cell r="EF159">
            <v>38.75</v>
          </cell>
          <cell r="EG159">
            <v>77.5</v>
          </cell>
          <cell r="EH159">
            <v>46.5</v>
          </cell>
          <cell r="EK159" t="str">
            <v>  Oakes, TJ</v>
          </cell>
        </row>
        <row r="160">
          <cell r="A160">
            <v>157</v>
          </cell>
          <cell r="B160" t="str">
            <v xml:space="preserve"> Olinger, Dan</v>
          </cell>
          <cell r="C160">
            <v>41</v>
          </cell>
          <cell r="D160">
            <v>1</v>
          </cell>
          <cell r="E160">
            <v>1</v>
          </cell>
          <cell r="F160">
            <v>1</v>
          </cell>
          <cell r="G160">
            <v>200</v>
          </cell>
          <cell r="H160">
            <v>349</v>
          </cell>
          <cell r="I160">
            <v>255</v>
          </cell>
          <cell r="J160">
            <v>200</v>
          </cell>
          <cell r="K160">
            <v>180</v>
          </cell>
          <cell r="L160">
            <v>140</v>
          </cell>
          <cell r="M160">
            <v>140</v>
          </cell>
          <cell r="N160">
            <v>130</v>
          </cell>
          <cell r="O160">
            <v>349</v>
          </cell>
          <cell r="P160">
            <v>140</v>
          </cell>
          <cell r="Q160">
            <v>140</v>
          </cell>
          <cell r="R160">
            <v>383.90000000000003</v>
          </cell>
          <cell r="S160">
            <v>523.5</v>
          </cell>
          <cell r="T160">
            <v>100</v>
          </cell>
          <cell r="U160">
            <v>80</v>
          </cell>
          <cell r="V160">
            <v>80</v>
          </cell>
          <cell r="W160">
            <v>70</v>
          </cell>
          <cell r="X160">
            <v>70</v>
          </cell>
          <cell r="Y160">
            <v>157.05000000000001</v>
          </cell>
          <cell r="Z160">
            <v>261.75</v>
          </cell>
          <cell r="AA160">
            <v>157.05000000000001</v>
          </cell>
          <cell r="AB160">
            <v>157.05000000000001</v>
          </cell>
          <cell r="AC160">
            <v>383.90000000000003</v>
          </cell>
          <cell r="AD160">
            <v>80</v>
          </cell>
          <cell r="AE160">
            <v>464.17</v>
          </cell>
          <cell r="AF160">
            <v>401.34999999999997</v>
          </cell>
          <cell r="AG160">
            <v>250</v>
          </cell>
          <cell r="AH160">
            <v>130</v>
          </cell>
          <cell r="AI160">
            <v>318.75</v>
          </cell>
          <cell r="AJ160">
            <v>153</v>
          </cell>
          <cell r="AK160">
            <v>200</v>
          </cell>
          <cell r="AL160">
            <v>174.5</v>
          </cell>
          <cell r="AM160">
            <v>174.5</v>
          </cell>
          <cell r="AX160">
            <v>349</v>
          </cell>
          <cell r="AY160">
            <v>279.2</v>
          </cell>
          <cell r="AZ160">
            <v>174.5</v>
          </cell>
          <cell r="BA160">
            <v>157.05000000000001</v>
          </cell>
          <cell r="BB160">
            <v>139.6</v>
          </cell>
          <cell r="BC160">
            <v>69.8</v>
          </cell>
          <cell r="BD160">
            <v>209.4</v>
          </cell>
          <cell r="BE160">
            <v>122.14999999999999</v>
          </cell>
          <cell r="BF160">
            <v>244.29999999999998</v>
          </cell>
          <cell r="BG160">
            <v>122.14999999999999</v>
          </cell>
          <cell r="BH160">
            <v>139.6</v>
          </cell>
          <cell r="BI160">
            <v>139.6</v>
          </cell>
          <cell r="BJ160">
            <v>139.6</v>
          </cell>
          <cell r="BK160">
            <v>418.8</v>
          </cell>
          <cell r="BL160">
            <v>300</v>
          </cell>
          <cell r="BM160">
            <v>349</v>
          </cell>
          <cell r="BN160">
            <v>464.17</v>
          </cell>
          <cell r="BO160">
            <v>69.8</v>
          </cell>
          <cell r="BP160">
            <v>349</v>
          </cell>
          <cell r="BQ160">
            <v>349</v>
          </cell>
          <cell r="BR160">
            <v>174.5</v>
          </cell>
          <cell r="BS160">
            <v>174.5</v>
          </cell>
          <cell r="CB160">
            <v>255</v>
          </cell>
          <cell r="CC160">
            <v>204</v>
          </cell>
          <cell r="CD160">
            <v>102</v>
          </cell>
          <cell r="CE160">
            <v>89.25</v>
          </cell>
          <cell r="CF160">
            <v>51</v>
          </cell>
          <cell r="CG160">
            <v>44.625</v>
          </cell>
          <cell r="CH160">
            <v>255</v>
          </cell>
          <cell r="CJ160">
            <v>63.75</v>
          </cell>
          <cell r="CK160">
            <v>31.875</v>
          </cell>
          <cell r="CL160">
            <v>31.875</v>
          </cell>
          <cell r="CM160">
            <v>25.5</v>
          </cell>
          <cell r="CN160">
            <v>51</v>
          </cell>
          <cell r="CO160">
            <v>178.5</v>
          </cell>
          <cell r="CP160">
            <v>306</v>
          </cell>
          <cell r="CQ160">
            <v>191.25</v>
          </cell>
          <cell r="CR160">
            <v>89.25</v>
          </cell>
          <cell r="CS160">
            <v>165.75</v>
          </cell>
          <cell r="CT160">
            <v>153</v>
          </cell>
          <cell r="CU160">
            <v>140.25</v>
          </cell>
          <cell r="CV160">
            <v>140.25</v>
          </cell>
          <cell r="CW160">
            <v>140.25</v>
          </cell>
          <cell r="CX160">
            <v>63.75</v>
          </cell>
          <cell r="CY160">
            <v>63.75</v>
          </cell>
          <cell r="CZ160">
            <v>89.25</v>
          </cell>
          <cell r="DA160">
            <v>63.75</v>
          </cell>
          <cell r="DB160">
            <v>63.75</v>
          </cell>
          <cell r="DC160">
            <v>38.25</v>
          </cell>
          <cell r="DD160">
            <v>38.25</v>
          </cell>
          <cell r="DE160">
            <v>191.25</v>
          </cell>
          <cell r="DF160">
            <v>204</v>
          </cell>
          <cell r="DG160">
            <v>89.25</v>
          </cell>
          <cell r="DH160">
            <v>89.25</v>
          </cell>
          <cell r="DI160">
            <v>204</v>
          </cell>
          <cell r="DJ160">
            <v>127.5</v>
          </cell>
          <cell r="DK160">
            <v>127.5</v>
          </cell>
          <cell r="DL160">
            <v>51</v>
          </cell>
          <cell r="DM160">
            <v>38.25</v>
          </cell>
          <cell r="DN160">
            <v>38.25</v>
          </cell>
          <cell r="DO160">
            <v>51</v>
          </cell>
          <cell r="DP160">
            <v>51</v>
          </cell>
          <cell r="DQ160">
            <v>51</v>
          </cell>
          <cell r="DR160">
            <v>51</v>
          </cell>
          <cell r="DS160">
            <v>38.25</v>
          </cell>
          <cell r="DT160">
            <v>38.25</v>
          </cell>
          <cell r="DU160">
            <v>153</v>
          </cell>
          <cell r="DV160">
            <v>102</v>
          </cell>
          <cell r="DW160">
            <v>38.25</v>
          </cell>
          <cell r="DX160">
            <v>102</v>
          </cell>
          <cell r="DY160">
            <v>89.25</v>
          </cell>
          <cell r="DZ160">
            <v>51</v>
          </cell>
          <cell r="EA160">
            <v>89.25</v>
          </cell>
          <cell r="EB160">
            <v>51</v>
          </cell>
          <cell r="EC160">
            <v>51</v>
          </cell>
          <cell r="ED160">
            <v>51</v>
          </cell>
          <cell r="EE160">
            <v>153</v>
          </cell>
          <cell r="EF160">
            <v>63.75</v>
          </cell>
          <cell r="EG160">
            <v>127.5</v>
          </cell>
          <cell r="EH160">
            <v>76.5</v>
          </cell>
          <cell r="EK160" t="str">
            <v xml:space="preserve"> Olinger, Dan</v>
          </cell>
        </row>
        <row r="161">
          <cell r="A161">
            <v>158</v>
          </cell>
          <cell r="B161" t="str">
            <v>Rasmussen, Luke</v>
          </cell>
          <cell r="C161">
            <v>28</v>
          </cell>
          <cell r="D161">
            <v>1</v>
          </cell>
          <cell r="E161">
            <v>1</v>
          </cell>
          <cell r="F161">
            <v>1</v>
          </cell>
          <cell r="G161">
            <v>200</v>
          </cell>
          <cell r="H161">
            <v>315</v>
          </cell>
          <cell r="I161">
            <v>201</v>
          </cell>
          <cell r="J161">
            <v>200</v>
          </cell>
          <cell r="K161">
            <v>180</v>
          </cell>
          <cell r="L161">
            <v>140</v>
          </cell>
          <cell r="M161">
            <v>140</v>
          </cell>
          <cell r="N161">
            <v>130</v>
          </cell>
          <cell r="O161">
            <v>315</v>
          </cell>
          <cell r="P161">
            <v>140</v>
          </cell>
          <cell r="Q161">
            <v>140</v>
          </cell>
          <cell r="R161">
            <v>346.5</v>
          </cell>
          <cell r="S161">
            <v>472.5</v>
          </cell>
          <cell r="T161">
            <v>100</v>
          </cell>
          <cell r="U161">
            <v>80</v>
          </cell>
          <cell r="V161">
            <v>80</v>
          </cell>
          <cell r="W161">
            <v>70</v>
          </cell>
          <cell r="X161">
            <v>70</v>
          </cell>
          <cell r="Y161">
            <v>141.75</v>
          </cell>
          <cell r="Z161">
            <v>236.25</v>
          </cell>
          <cell r="AA161">
            <v>141.75</v>
          </cell>
          <cell r="AB161">
            <v>141.75</v>
          </cell>
          <cell r="AC161">
            <v>346.5</v>
          </cell>
          <cell r="AD161">
            <v>80</v>
          </cell>
          <cell r="AE161">
            <v>418.95000000000005</v>
          </cell>
          <cell r="AF161">
            <v>362.25</v>
          </cell>
          <cell r="AG161">
            <v>250</v>
          </cell>
          <cell r="AH161">
            <v>130</v>
          </cell>
          <cell r="AI161">
            <v>251.25</v>
          </cell>
          <cell r="AJ161">
            <v>120.6</v>
          </cell>
          <cell r="AK161">
            <v>200</v>
          </cell>
          <cell r="AL161">
            <v>157.5</v>
          </cell>
          <cell r="AM161">
            <v>157.5</v>
          </cell>
          <cell r="AX161">
            <v>315</v>
          </cell>
          <cell r="AY161">
            <v>252</v>
          </cell>
          <cell r="AZ161">
            <v>157.5</v>
          </cell>
          <cell r="BA161">
            <v>141.75</v>
          </cell>
          <cell r="BB161">
            <v>126</v>
          </cell>
          <cell r="BC161">
            <v>63</v>
          </cell>
          <cell r="BD161">
            <v>189</v>
          </cell>
          <cell r="BE161">
            <v>110.25</v>
          </cell>
          <cell r="BF161">
            <v>220.5</v>
          </cell>
          <cell r="BG161">
            <v>110.25</v>
          </cell>
          <cell r="BH161">
            <v>126</v>
          </cell>
          <cell r="BI161">
            <v>126</v>
          </cell>
          <cell r="BJ161">
            <v>126</v>
          </cell>
          <cell r="BK161">
            <v>378</v>
          </cell>
          <cell r="BL161">
            <v>300</v>
          </cell>
          <cell r="BM161">
            <v>315</v>
          </cell>
          <cell r="BN161">
            <v>418.95000000000005</v>
          </cell>
          <cell r="BO161">
            <v>63</v>
          </cell>
          <cell r="BP161">
            <v>315</v>
          </cell>
          <cell r="BQ161">
            <v>315</v>
          </cell>
          <cell r="BR161">
            <v>157.5</v>
          </cell>
          <cell r="BS161">
            <v>157.5</v>
          </cell>
          <cell r="CB161">
            <v>201</v>
          </cell>
          <cell r="CC161">
            <v>160.80000000000001</v>
          </cell>
          <cell r="CD161">
            <v>80.400000000000006</v>
          </cell>
          <cell r="CE161">
            <v>70.349999999999994</v>
          </cell>
          <cell r="CF161">
            <v>40.200000000000003</v>
          </cell>
          <cell r="CG161">
            <v>35.174999999999997</v>
          </cell>
          <cell r="CH161">
            <v>201</v>
          </cell>
          <cell r="CJ161">
            <v>50.25</v>
          </cell>
          <cell r="CK161">
            <v>25.125</v>
          </cell>
          <cell r="CL161">
            <v>25.125</v>
          </cell>
          <cell r="CM161">
            <v>20.100000000000001</v>
          </cell>
          <cell r="CN161">
            <v>40.200000000000003</v>
          </cell>
          <cell r="CO161">
            <v>140.69999999999999</v>
          </cell>
          <cell r="CP161">
            <v>241.2</v>
          </cell>
          <cell r="CQ161">
            <v>150.75</v>
          </cell>
          <cell r="CR161">
            <v>70.349999999999994</v>
          </cell>
          <cell r="CS161">
            <v>130.65</v>
          </cell>
          <cell r="CT161">
            <v>120.6</v>
          </cell>
          <cell r="CU161">
            <v>110.55000000000001</v>
          </cell>
          <cell r="CV161">
            <v>110.55000000000001</v>
          </cell>
          <cell r="CW161">
            <v>110.55000000000001</v>
          </cell>
          <cell r="CX161">
            <v>50.25</v>
          </cell>
          <cell r="CY161">
            <v>50.25</v>
          </cell>
          <cell r="CZ161">
            <v>70.349999999999994</v>
          </cell>
          <cell r="DA161">
            <v>50.25</v>
          </cell>
          <cell r="DB161">
            <v>50.25</v>
          </cell>
          <cell r="DC161">
            <v>30.15</v>
          </cell>
          <cell r="DD161">
            <v>30.15</v>
          </cell>
          <cell r="DE161">
            <v>150.75</v>
          </cell>
          <cell r="DF161">
            <v>160.80000000000001</v>
          </cell>
          <cell r="DG161">
            <v>70.349999999999994</v>
          </cell>
          <cell r="DH161">
            <v>70.349999999999994</v>
          </cell>
          <cell r="DI161">
            <v>160.80000000000001</v>
          </cell>
          <cell r="DJ161">
            <v>100.5</v>
          </cell>
          <cell r="DK161">
            <v>100.5</v>
          </cell>
          <cell r="DL161">
            <v>40.200000000000003</v>
          </cell>
          <cell r="DM161">
            <v>30.15</v>
          </cell>
          <cell r="DN161">
            <v>30.15</v>
          </cell>
          <cell r="DO161">
            <v>40.200000000000003</v>
          </cell>
          <cell r="DP161">
            <v>40.200000000000003</v>
          </cell>
          <cell r="DQ161">
            <v>40.200000000000003</v>
          </cell>
          <cell r="DR161">
            <v>40.200000000000003</v>
          </cell>
          <cell r="DS161">
            <v>30.15</v>
          </cell>
          <cell r="DT161">
            <v>30.15</v>
          </cell>
          <cell r="DU161">
            <v>120.6</v>
          </cell>
          <cell r="DV161">
            <v>80.400000000000006</v>
          </cell>
          <cell r="DW161">
            <v>30.15</v>
          </cell>
          <cell r="DX161">
            <v>80.400000000000006</v>
          </cell>
          <cell r="DY161">
            <v>70.349999999999994</v>
          </cell>
          <cell r="DZ161">
            <v>40.200000000000003</v>
          </cell>
          <cell r="EA161">
            <v>70.349999999999994</v>
          </cell>
          <cell r="EB161">
            <v>40.200000000000003</v>
          </cell>
          <cell r="EC161">
            <v>40.200000000000003</v>
          </cell>
          <cell r="ED161">
            <v>40.200000000000003</v>
          </cell>
          <cell r="EE161">
            <v>120.6</v>
          </cell>
          <cell r="EF161">
            <v>50.25</v>
          </cell>
          <cell r="EG161">
            <v>100.5</v>
          </cell>
          <cell r="EH161">
            <v>60.3</v>
          </cell>
          <cell r="EK161" t="str">
            <v>Rasmussen, Luke</v>
          </cell>
        </row>
        <row r="162">
          <cell r="A162">
            <v>159</v>
          </cell>
          <cell r="B162" t="str">
            <v xml:space="preserve"> Rosin, Seth</v>
          </cell>
          <cell r="C162">
            <v>29</v>
          </cell>
          <cell r="D162">
            <v>1</v>
          </cell>
          <cell r="E162">
            <v>1</v>
          </cell>
          <cell r="F162">
            <v>1</v>
          </cell>
          <cell r="G162">
            <v>200</v>
          </cell>
          <cell r="H162">
            <v>415</v>
          </cell>
          <cell r="I162">
            <v>244</v>
          </cell>
          <cell r="J162">
            <v>200</v>
          </cell>
          <cell r="K162">
            <v>180</v>
          </cell>
          <cell r="L162">
            <v>140</v>
          </cell>
          <cell r="M162">
            <v>140</v>
          </cell>
          <cell r="N162">
            <v>130</v>
          </cell>
          <cell r="O162">
            <v>415</v>
          </cell>
          <cell r="P162">
            <v>140</v>
          </cell>
          <cell r="Q162">
            <v>140</v>
          </cell>
          <cell r="R162">
            <v>456.50000000000006</v>
          </cell>
          <cell r="S162">
            <v>622.5</v>
          </cell>
          <cell r="T162">
            <v>100</v>
          </cell>
          <cell r="U162">
            <v>80</v>
          </cell>
          <cell r="V162">
            <v>80</v>
          </cell>
          <cell r="W162">
            <v>70</v>
          </cell>
          <cell r="X162">
            <v>70</v>
          </cell>
          <cell r="Y162">
            <v>186.75</v>
          </cell>
          <cell r="Z162">
            <v>311.25</v>
          </cell>
          <cell r="AA162">
            <v>186.75</v>
          </cell>
          <cell r="AB162">
            <v>186.75</v>
          </cell>
          <cell r="AC162">
            <v>456.50000000000006</v>
          </cell>
          <cell r="AD162">
            <v>80</v>
          </cell>
          <cell r="AE162">
            <v>551.95000000000005</v>
          </cell>
          <cell r="AF162">
            <v>477.24999999999994</v>
          </cell>
          <cell r="AG162">
            <v>250</v>
          </cell>
          <cell r="AH162">
            <v>130</v>
          </cell>
          <cell r="AI162">
            <v>305</v>
          </cell>
          <cell r="AJ162">
            <v>146.4</v>
          </cell>
          <cell r="AK162">
            <v>200</v>
          </cell>
          <cell r="AL162">
            <v>207.5</v>
          </cell>
          <cell r="AM162">
            <v>207.5</v>
          </cell>
          <cell r="AX162">
            <v>415</v>
          </cell>
          <cell r="AY162">
            <v>332</v>
          </cell>
          <cell r="AZ162">
            <v>207.5</v>
          </cell>
          <cell r="BA162">
            <v>186.75</v>
          </cell>
          <cell r="BB162">
            <v>166</v>
          </cell>
          <cell r="BC162">
            <v>83</v>
          </cell>
          <cell r="BD162">
            <v>249</v>
          </cell>
          <cell r="BE162">
            <v>145.25</v>
          </cell>
          <cell r="BF162">
            <v>290.5</v>
          </cell>
          <cell r="BG162">
            <v>145.25</v>
          </cell>
          <cell r="BH162">
            <v>166</v>
          </cell>
          <cell r="BI162">
            <v>166</v>
          </cell>
          <cell r="BJ162">
            <v>166</v>
          </cell>
          <cell r="BK162">
            <v>498</v>
          </cell>
          <cell r="BL162">
            <v>300</v>
          </cell>
          <cell r="BM162">
            <v>415</v>
          </cell>
          <cell r="BN162">
            <v>551.95000000000005</v>
          </cell>
          <cell r="BO162">
            <v>83</v>
          </cell>
          <cell r="BP162">
            <v>415</v>
          </cell>
          <cell r="BQ162">
            <v>415</v>
          </cell>
          <cell r="BR162">
            <v>207.5</v>
          </cell>
          <cell r="BS162">
            <v>207.5</v>
          </cell>
          <cell r="CB162">
            <v>244</v>
          </cell>
          <cell r="CC162">
            <v>195.20000000000002</v>
          </cell>
          <cell r="CD162">
            <v>97.600000000000009</v>
          </cell>
          <cell r="CE162">
            <v>85.399999999999991</v>
          </cell>
          <cell r="CF162">
            <v>48.800000000000004</v>
          </cell>
          <cell r="CG162">
            <v>42.699999999999996</v>
          </cell>
          <cell r="CH162">
            <v>244</v>
          </cell>
          <cell r="CJ162">
            <v>61</v>
          </cell>
          <cell r="CK162">
            <v>30.5</v>
          </cell>
          <cell r="CL162">
            <v>30.5</v>
          </cell>
          <cell r="CM162">
            <v>24.400000000000002</v>
          </cell>
          <cell r="CN162">
            <v>48.800000000000004</v>
          </cell>
          <cell r="CO162">
            <v>170.79999999999998</v>
          </cell>
          <cell r="CP162">
            <v>292.8</v>
          </cell>
          <cell r="CQ162">
            <v>183</v>
          </cell>
          <cell r="CR162">
            <v>85.399999999999991</v>
          </cell>
          <cell r="CS162">
            <v>158.6</v>
          </cell>
          <cell r="CT162">
            <v>146.4</v>
          </cell>
          <cell r="CU162">
            <v>134.20000000000002</v>
          </cell>
          <cell r="CV162">
            <v>134.20000000000002</v>
          </cell>
          <cell r="CW162">
            <v>134.20000000000002</v>
          </cell>
          <cell r="CX162">
            <v>61</v>
          </cell>
          <cell r="CY162">
            <v>61</v>
          </cell>
          <cell r="CZ162">
            <v>85.399999999999991</v>
          </cell>
          <cell r="DA162">
            <v>61</v>
          </cell>
          <cell r="DB162">
            <v>61</v>
          </cell>
          <cell r="DC162">
            <v>36.6</v>
          </cell>
          <cell r="DD162">
            <v>36.6</v>
          </cell>
          <cell r="DE162">
            <v>183</v>
          </cell>
          <cell r="DF162">
            <v>195.20000000000002</v>
          </cell>
          <cell r="DG162">
            <v>85.399999999999991</v>
          </cell>
          <cell r="DH162">
            <v>85.399999999999991</v>
          </cell>
          <cell r="DI162">
            <v>195.20000000000002</v>
          </cell>
          <cell r="DJ162">
            <v>122</v>
          </cell>
          <cell r="DK162">
            <v>122</v>
          </cell>
          <cell r="DL162">
            <v>48.800000000000004</v>
          </cell>
          <cell r="DM162">
            <v>36.6</v>
          </cell>
          <cell r="DN162">
            <v>36.6</v>
          </cell>
          <cell r="DO162">
            <v>48.800000000000004</v>
          </cell>
          <cell r="DP162">
            <v>48.800000000000004</v>
          </cell>
          <cell r="DQ162">
            <v>48.800000000000004</v>
          </cell>
          <cell r="DR162">
            <v>48.800000000000004</v>
          </cell>
          <cell r="DS162">
            <v>36.6</v>
          </cell>
          <cell r="DT162">
            <v>36.6</v>
          </cell>
          <cell r="DU162">
            <v>146.4</v>
          </cell>
          <cell r="DV162">
            <v>97.600000000000009</v>
          </cell>
          <cell r="DW162">
            <v>36.6</v>
          </cell>
          <cell r="DX162">
            <v>97.600000000000009</v>
          </cell>
          <cell r="DY162">
            <v>85.399999999999991</v>
          </cell>
          <cell r="DZ162">
            <v>48.800000000000004</v>
          </cell>
          <cell r="EA162">
            <v>85.399999999999991</v>
          </cell>
          <cell r="EB162">
            <v>48.800000000000004</v>
          </cell>
          <cell r="EC162">
            <v>48.800000000000004</v>
          </cell>
          <cell r="ED162">
            <v>48.800000000000004</v>
          </cell>
          <cell r="EE162">
            <v>146.4</v>
          </cell>
          <cell r="EF162">
            <v>61</v>
          </cell>
          <cell r="EG162">
            <v>122</v>
          </cell>
          <cell r="EH162">
            <v>73.2</v>
          </cell>
          <cell r="EK162" t="str">
            <v xml:space="preserve"> Rosin, Seth</v>
          </cell>
        </row>
        <row r="163">
          <cell r="A163">
            <v>160</v>
          </cell>
          <cell r="B163" t="str">
            <v xml:space="preserve"> Ryan, Tim</v>
          </cell>
          <cell r="C163">
            <v>27</v>
          </cell>
          <cell r="D163">
            <v>1</v>
          </cell>
          <cell r="E163">
            <v>1</v>
          </cell>
          <cell r="F163">
            <v>1</v>
          </cell>
          <cell r="G163">
            <v>200</v>
          </cell>
          <cell r="H163">
            <v>330</v>
          </cell>
          <cell r="I163">
            <v>203</v>
          </cell>
          <cell r="J163">
            <v>200</v>
          </cell>
          <cell r="K163">
            <v>180</v>
          </cell>
          <cell r="L163">
            <v>140</v>
          </cell>
          <cell r="M163">
            <v>140</v>
          </cell>
          <cell r="N163">
            <v>130</v>
          </cell>
          <cell r="O163">
            <v>330</v>
          </cell>
          <cell r="P163">
            <v>140</v>
          </cell>
          <cell r="Q163">
            <v>140</v>
          </cell>
          <cell r="R163">
            <v>363.00000000000006</v>
          </cell>
          <cell r="S163">
            <v>495</v>
          </cell>
          <cell r="T163">
            <v>100</v>
          </cell>
          <cell r="U163">
            <v>80</v>
          </cell>
          <cell r="V163">
            <v>80</v>
          </cell>
          <cell r="W163">
            <v>70</v>
          </cell>
          <cell r="X163">
            <v>70</v>
          </cell>
          <cell r="Y163">
            <v>148.5</v>
          </cell>
          <cell r="Z163">
            <v>247.5</v>
          </cell>
          <cell r="AA163">
            <v>148.5</v>
          </cell>
          <cell r="AB163">
            <v>148.5</v>
          </cell>
          <cell r="AC163">
            <v>363.00000000000006</v>
          </cell>
          <cell r="AD163">
            <v>80</v>
          </cell>
          <cell r="AE163">
            <v>438.90000000000003</v>
          </cell>
          <cell r="AF163">
            <v>379.49999999999994</v>
          </cell>
          <cell r="AG163">
            <v>250</v>
          </cell>
          <cell r="AH163">
            <v>130</v>
          </cell>
          <cell r="AI163">
            <v>253.75</v>
          </cell>
          <cell r="AJ163">
            <v>121.8</v>
          </cell>
          <cell r="AK163">
            <v>200</v>
          </cell>
          <cell r="AL163">
            <v>165</v>
          </cell>
          <cell r="AM163">
            <v>165</v>
          </cell>
          <cell r="AX163">
            <v>330</v>
          </cell>
          <cell r="AY163">
            <v>264</v>
          </cell>
          <cell r="AZ163">
            <v>165</v>
          </cell>
          <cell r="BA163">
            <v>148.5</v>
          </cell>
          <cell r="BB163">
            <v>132</v>
          </cell>
          <cell r="BC163">
            <v>66</v>
          </cell>
          <cell r="BD163">
            <v>198</v>
          </cell>
          <cell r="BE163">
            <v>115.49999999999999</v>
          </cell>
          <cell r="BF163">
            <v>230.99999999999997</v>
          </cell>
          <cell r="BG163">
            <v>115.49999999999999</v>
          </cell>
          <cell r="BH163">
            <v>132</v>
          </cell>
          <cell r="BI163">
            <v>132</v>
          </cell>
          <cell r="BJ163">
            <v>132</v>
          </cell>
          <cell r="BK163">
            <v>396</v>
          </cell>
          <cell r="BL163">
            <v>300</v>
          </cell>
          <cell r="BM163">
            <v>330</v>
          </cell>
          <cell r="BN163">
            <v>438.90000000000003</v>
          </cell>
          <cell r="BO163">
            <v>66</v>
          </cell>
          <cell r="BP163">
            <v>330</v>
          </cell>
          <cell r="BQ163">
            <v>330</v>
          </cell>
          <cell r="BR163">
            <v>165</v>
          </cell>
          <cell r="BS163">
            <v>165</v>
          </cell>
          <cell r="CB163">
            <v>203</v>
          </cell>
          <cell r="CC163">
            <v>162.4</v>
          </cell>
          <cell r="CD163">
            <v>81.2</v>
          </cell>
          <cell r="CE163">
            <v>71.05</v>
          </cell>
          <cell r="CF163">
            <v>40.6</v>
          </cell>
          <cell r="CG163">
            <v>35.524999999999999</v>
          </cell>
          <cell r="CH163">
            <v>203</v>
          </cell>
          <cell r="CJ163">
            <v>50.75</v>
          </cell>
          <cell r="CK163">
            <v>25.375</v>
          </cell>
          <cell r="CL163">
            <v>25.375</v>
          </cell>
          <cell r="CM163">
            <v>20.3</v>
          </cell>
          <cell r="CN163">
            <v>40.6</v>
          </cell>
          <cell r="CO163">
            <v>142.1</v>
          </cell>
          <cell r="CP163">
            <v>243.6</v>
          </cell>
          <cell r="CQ163">
            <v>152.25</v>
          </cell>
          <cell r="CR163">
            <v>71.05</v>
          </cell>
          <cell r="CS163">
            <v>131.95000000000002</v>
          </cell>
          <cell r="CT163">
            <v>121.8</v>
          </cell>
          <cell r="CU163">
            <v>111.65</v>
          </cell>
          <cell r="CV163">
            <v>111.65</v>
          </cell>
          <cell r="CW163">
            <v>111.65</v>
          </cell>
          <cell r="CX163">
            <v>50.75</v>
          </cell>
          <cell r="CY163">
            <v>50.75</v>
          </cell>
          <cell r="CZ163">
            <v>71.05</v>
          </cell>
          <cell r="DA163">
            <v>50.75</v>
          </cell>
          <cell r="DB163">
            <v>50.75</v>
          </cell>
          <cell r="DC163">
            <v>30.45</v>
          </cell>
          <cell r="DD163">
            <v>30.45</v>
          </cell>
          <cell r="DE163">
            <v>152.25</v>
          </cell>
          <cell r="DF163">
            <v>162.4</v>
          </cell>
          <cell r="DG163">
            <v>71.05</v>
          </cell>
          <cell r="DH163">
            <v>71.05</v>
          </cell>
          <cell r="DI163">
            <v>162.4</v>
          </cell>
          <cell r="DJ163">
            <v>101.5</v>
          </cell>
          <cell r="DK163">
            <v>101.5</v>
          </cell>
          <cell r="DL163">
            <v>40.6</v>
          </cell>
          <cell r="DM163">
            <v>30.45</v>
          </cell>
          <cell r="DN163">
            <v>30.45</v>
          </cell>
          <cell r="DO163">
            <v>40.6</v>
          </cell>
          <cell r="DP163">
            <v>40.6</v>
          </cell>
          <cell r="DQ163">
            <v>40.6</v>
          </cell>
          <cell r="DR163">
            <v>40.6</v>
          </cell>
          <cell r="DS163">
            <v>30.45</v>
          </cell>
          <cell r="DT163">
            <v>30.45</v>
          </cell>
          <cell r="DU163">
            <v>121.8</v>
          </cell>
          <cell r="DV163">
            <v>81.2</v>
          </cell>
          <cell r="DW163">
            <v>30.45</v>
          </cell>
          <cell r="DX163">
            <v>81.2</v>
          </cell>
          <cell r="DY163">
            <v>71.05</v>
          </cell>
          <cell r="DZ163">
            <v>40.6</v>
          </cell>
          <cell r="EA163">
            <v>71.05</v>
          </cell>
          <cell r="EB163">
            <v>40.6</v>
          </cell>
          <cell r="EC163">
            <v>40.6</v>
          </cell>
          <cell r="ED163">
            <v>40.6</v>
          </cell>
          <cell r="EE163">
            <v>121.8</v>
          </cell>
          <cell r="EF163">
            <v>50.75</v>
          </cell>
          <cell r="EG163">
            <v>101.5</v>
          </cell>
          <cell r="EH163">
            <v>60.9</v>
          </cell>
          <cell r="EK163" t="str">
            <v xml:space="preserve"> Ryan, Tim</v>
          </cell>
        </row>
        <row r="164">
          <cell r="A164">
            <v>161</v>
          </cell>
          <cell r="B164" t="str">
            <v>Snelten DJ</v>
          </cell>
          <cell r="D164">
            <v>1</v>
          </cell>
          <cell r="E164">
            <v>1</v>
          </cell>
          <cell r="F164">
            <v>1</v>
          </cell>
          <cell r="G164">
            <v>200</v>
          </cell>
          <cell r="H164">
            <v>300</v>
          </cell>
          <cell r="I164">
            <v>200</v>
          </cell>
          <cell r="J164">
            <v>200</v>
          </cell>
          <cell r="K164">
            <v>180</v>
          </cell>
          <cell r="L164">
            <v>140</v>
          </cell>
          <cell r="M164">
            <v>140</v>
          </cell>
          <cell r="N164">
            <v>130</v>
          </cell>
          <cell r="O164">
            <v>300</v>
          </cell>
          <cell r="P164">
            <v>140</v>
          </cell>
          <cell r="Q164">
            <v>140</v>
          </cell>
          <cell r="R164">
            <v>330</v>
          </cell>
          <cell r="S164">
            <v>450</v>
          </cell>
          <cell r="T164">
            <v>100</v>
          </cell>
          <cell r="U164">
            <v>80</v>
          </cell>
          <cell r="V164">
            <v>80</v>
          </cell>
          <cell r="W164">
            <v>70</v>
          </cell>
          <cell r="X164">
            <v>70</v>
          </cell>
          <cell r="Y164">
            <v>135</v>
          </cell>
          <cell r="Z164">
            <v>225</v>
          </cell>
          <cell r="AA164">
            <v>135</v>
          </cell>
          <cell r="AB164">
            <v>135</v>
          </cell>
          <cell r="AC164">
            <v>330</v>
          </cell>
          <cell r="AD164">
            <v>80</v>
          </cell>
          <cell r="AE164">
            <v>399</v>
          </cell>
          <cell r="AF164">
            <v>345</v>
          </cell>
          <cell r="AG164">
            <v>250</v>
          </cell>
          <cell r="AH164">
            <v>130</v>
          </cell>
          <cell r="AI164">
            <v>250</v>
          </cell>
          <cell r="AJ164">
            <v>120</v>
          </cell>
          <cell r="AK164">
            <v>200</v>
          </cell>
          <cell r="AL164">
            <v>150</v>
          </cell>
          <cell r="AM164">
            <v>150</v>
          </cell>
          <cell r="AX164">
            <v>300</v>
          </cell>
          <cell r="AY164">
            <v>240</v>
          </cell>
          <cell r="AZ164">
            <v>150</v>
          </cell>
          <cell r="BA164">
            <v>135</v>
          </cell>
          <cell r="BB164">
            <v>120</v>
          </cell>
          <cell r="BC164">
            <v>60</v>
          </cell>
          <cell r="BD164">
            <v>180</v>
          </cell>
          <cell r="BE164">
            <v>105</v>
          </cell>
          <cell r="BF164">
            <v>210</v>
          </cell>
          <cell r="BG164">
            <v>105</v>
          </cell>
          <cell r="BH164">
            <v>120</v>
          </cell>
          <cell r="BI164">
            <v>120</v>
          </cell>
          <cell r="BJ164">
            <v>120</v>
          </cell>
          <cell r="BK164">
            <v>360</v>
          </cell>
          <cell r="BL164">
            <v>300</v>
          </cell>
          <cell r="BM164">
            <v>300</v>
          </cell>
          <cell r="BN164">
            <v>399</v>
          </cell>
          <cell r="BO164">
            <v>60</v>
          </cell>
          <cell r="BP164">
            <v>300</v>
          </cell>
          <cell r="BQ164">
            <v>300</v>
          </cell>
          <cell r="BR164">
            <v>150</v>
          </cell>
          <cell r="BS164">
            <v>150</v>
          </cell>
          <cell r="CB164">
            <v>200</v>
          </cell>
          <cell r="CC164">
            <v>160</v>
          </cell>
          <cell r="CD164">
            <v>80</v>
          </cell>
          <cell r="CE164">
            <v>70</v>
          </cell>
          <cell r="CF164">
            <v>40</v>
          </cell>
          <cell r="CG164">
            <v>35</v>
          </cell>
          <cell r="CH164">
            <v>200</v>
          </cell>
          <cell r="CJ164">
            <v>50</v>
          </cell>
          <cell r="CK164">
            <v>25</v>
          </cell>
          <cell r="CL164">
            <v>25</v>
          </cell>
          <cell r="CM164">
            <v>20</v>
          </cell>
          <cell r="CN164">
            <v>40</v>
          </cell>
          <cell r="CO164">
            <v>140</v>
          </cell>
          <cell r="CP164">
            <v>240</v>
          </cell>
          <cell r="CQ164">
            <v>150</v>
          </cell>
          <cell r="CR164">
            <v>70</v>
          </cell>
          <cell r="CS164">
            <v>130</v>
          </cell>
          <cell r="CT164">
            <v>120</v>
          </cell>
          <cell r="CU164">
            <v>110.00000000000001</v>
          </cell>
          <cell r="CV164">
            <v>110.00000000000001</v>
          </cell>
          <cell r="CW164">
            <v>110.00000000000001</v>
          </cell>
          <cell r="CX164">
            <v>50</v>
          </cell>
          <cell r="CY164">
            <v>50</v>
          </cell>
          <cell r="CZ164">
            <v>70</v>
          </cell>
          <cell r="DA164">
            <v>50</v>
          </cell>
          <cell r="DB164">
            <v>50</v>
          </cell>
          <cell r="DC164">
            <v>30</v>
          </cell>
          <cell r="DD164">
            <v>30</v>
          </cell>
          <cell r="DE164">
            <v>150</v>
          </cell>
          <cell r="DF164">
            <v>160</v>
          </cell>
          <cell r="DG164">
            <v>70</v>
          </cell>
          <cell r="DH164">
            <v>70</v>
          </cell>
          <cell r="DI164">
            <v>160</v>
          </cell>
          <cell r="DJ164">
            <v>100</v>
          </cell>
          <cell r="DK164">
            <v>100</v>
          </cell>
          <cell r="DL164">
            <v>40</v>
          </cell>
          <cell r="DM164">
            <v>30</v>
          </cell>
          <cell r="DN164">
            <v>30</v>
          </cell>
          <cell r="DO164">
            <v>40</v>
          </cell>
          <cell r="DP164">
            <v>40</v>
          </cell>
          <cell r="DQ164">
            <v>40</v>
          </cell>
          <cell r="DR164">
            <v>40</v>
          </cell>
          <cell r="DS164">
            <v>30</v>
          </cell>
          <cell r="DT164">
            <v>30</v>
          </cell>
          <cell r="DU164">
            <v>120</v>
          </cell>
          <cell r="DV164">
            <v>80</v>
          </cell>
          <cell r="DW164">
            <v>30</v>
          </cell>
          <cell r="DX164">
            <v>80</v>
          </cell>
          <cell r="DY164">
            <v>70</v>
          </cell>
          <cell r="DZ164">
            <v>40</v>
          </cell>
          <cell r="EA164">
            <v>70</v>
          </cell>
          <cell r="EB164">
            <v>40</v>
          </cell>
          <cell r="EC164">
            <v>40</v>
          </cell>
          <cell r="ED164">
            <v>40</v>
          </cell>
          <cell r="EE164">
            <v>120</v>
          </cell>
          <cell r="EF164">
            <v>50</v>
          </cell>
          <cell r="EG164">
            <v>100</v>
          </cell>
          <cell r="EH164">
            <v>60</v>
          </cell>
          <cell r="EK164" t="str">
            <v>Snelten DJ</v>
          </cell>
        </row>
        <row r="165">
          <cell r="A165">
            <v>162</v>
          </cell>
          <cell r="B165" t="str">
            <v xml:space="preserve"> Sexton, Cullen</v>
          </cell>
          <cell r="C165">
            <v>21</v>
          </cell>
          <cell r="D165">
            <v>1</v>
          </cell>
          <cell r="E165">
            <v>1</v>
          </cell>
          <cell r="F165">
            <v>1</v>
          </cell>
          <cell r="G165">
            <v>200</v>
          </cell>
          <cell r="H165">
            <v>455</v>
          </cell>
          <cell r="I165">
            <v>235</v>
          </cell>
          <cell r="J165">
            <v>200</v>
          </cell>
          <cell r="K165">
            <v>180</v>
          </cell>
          <cell r="L165">
            <v>140</v>
          </cell>
          <cell r="M165">
            <v>140</v>
          </cell>
          <cell r="N165">
            <v>130</v>
          </cell>
          <cell r="O165">
            <v>455</v>
          </cell>
          <cell r="P165">
            <v>140</v>
          </cell>
          <cell r="Q165">
            <v>140</v>
          </cell>
          <cell r="R165">
            <v>500.50000000000006</v>
          </cell>
          <cell r="S165">
            <v>682.5</v>
          </cell>
          <cell r="T165">
            <v>100</v>
          </cell>
          <cell r="U165">
            <v>80</v>
          </cell>
          <cell r="V165">
            <v>80</v>
          </cell>
          <cell r="W165">
            <v>70</v>
          </cell>
          <cell r="X165">
            <v>70</v>
          </cell>
          <cell r="Y165">
            <v>204.75</v>
          </cell>
          <cell r="Z165">
            <v>341.25</v>
          </cell>
          <cell r="AA165">
            <v>204.75</v>
          </cell>
          <cell r="AB165">
            <v>204.75</v>
          </cell>
          <cell r="AC165">
            <v>500.50000000000006</v>
          </cell>
          <cell r="AD165">
            <v>80</v>
          </cell>
          <cell r="AE165">
            <v>605.15</v>
          </cell>
          <cell r="AF165">
            <v>523.25</v>
          </cell>
          <cell r="AG165">
            <v>250</v>
          </cell>
          <cell r="AH165">
            <v>130</v>
          </cell>
          <cell r="AI165">
            <v>293.75</v>
          </cell>
          <cell r="AJ165">
            <v>141</v>
          </cell>
          <cell r="AK165">
            <v>200</v>
          </cell>
          <cell r="AL165">
            <v>227.5</v>
          </cell>
          <cell r="AM165">
            <v>227.5</v>
          </cell>
          <cell r="AX165">
            <v>455</v>
          </cell>
          <cell r="AY165">
            <v>364</v>
          </cell>
          <cell r="AZ165">
            <v>227.5</v>
          </cell>
          <cell r="BA165">
            <v>204.75</v>
          </cell>
          <cell r="BB165">
            <v>182</v>
          </cell>
          <cell r="BC165">
            <v>91</v>
          </cell>
          <cell r="BD165">
            <v>273</v>
          </cell>
          <cell r="BE165">
            <v>159.25</v>
          </cell>
          <cell r="BF165">
            <v>318.5</v>
          </cell>
          <cell r="BG165">
            <v>159.25</v>
          </cell>
          <cell r="BH165">
            <v>182</v>
          </cell>
          <cell r="BI165">
            <v>182</v>
          </cell>
          <cell r="BJ165">
            <v>182</v>
          </cell>
          <cell r="BK165">
            <v>546</v>
          </cell>
          <cell r="BL165">
            <v>300</v>
          </cell>
          <cell r="BM165">
            <v>455</v>
          </cell>
          <cell r="BN165">
            <v>605.15</v>
          </cell>
          <cell r="BO165">
            <v>91</v>
          </cell>
          <cell r="BP165">
            <v>455</v>
          </cell>
          <cell r="BQ165">
            <v>455</v>
          </cell>
          <cell r="BR165">
            <v>227.5</v>
          </cell>
          <cell r="BS165">
            <v>227.5</v>
          </cell>
          <cell r="CB165">
            <v>235</v>
          </cell>
          <cell r="CC165">
            <v>188</v>
          </cell>
          <cell r="CD165">
            <v>94</v>
          </cell>
          <cell r="CE165">
            <v>82.25</v>
          </cell>
          <cell r="CF165">
            <v>47</v>
          </cell>
          <cell r="CG165">
            <v>41.125</v>
          </cell>
          <cell r="CH165">
            <v>235</v>
          </cell>
          <cell r="CJ165">
            <v>58.75</v>
          </cell>
          <cell r="CK165">
            <v>29.375</v>
          </cell>
          <cell r="CL165">
            <v>29.375</v>
          </cell>
          <cell r="CM165">
            <v>23.5</v>
          </cell>
          <cell r="CN165">
            <v>47</v>
          </cell>
          <cell r="CO165">
            <v>164.5</v>
          </cell>
          <cell r="CP165">
            <v>282</v>
          </cell>
          <cell r="CQ165">
            <v>176.25</v>
          </cell>
          <cell r="CR165">
            <v>82.25</v>
          </cell>
          <cell r="CS165">
            <v>152.75</v>
          </cell>
          <cell r="CT165">
            <v>141</v>
          </cell>
          <cell r="CU165">
            <v>129.25</v>
          </cell>
          <cell r="CV165">
            <v>129.25</v>
          </cell>
          <cell r="CW165">
            <v>129.25</v>
          </cell>
          <cell r="CX165">
            <v>58.75</v>
          </cell>
          <cell r="CY165">
            <v>58.75</v>
          </cell>
          <cell r="CZ165">
            <v>82.25</v>
          </cell>
          <cell r="DA165">
            <v>58.75</v>
          </cell>
          <cell r="DB165">
            <v>58.75</v>
          </cell>
          <cell r="DC165">
            <v>35.25</v>
          </cell>
          <cell r="DD165">
            <v>35.25</v>
          </cell>
          <cell r="DE165">
            <v>176.25</v>
          </cell>
          <cell r="DF165">
            <v>188</v>
          </cell>
          <cell r="DG165">
            <v>82.25</v>
          </cell>
          <cell r="DH165">
            <v>82.25</v>
          </cell>
          <cell r="DI165">
            <v>188</v>
          </cell>
          <cell r="DJ165">
            <v>117.5</v>
          </cell>
          <cell r="DK165">
            <v>117.5</v>
          </cell>
          <cell r="DL165">
            <v>47</v>
          </cell>
          <cell r="DM165">
            <v>35.25</v>
          </cell>
          <cell r="DN165">
            <v>35.25</v>
          </cell>
          <cell r="DO165">
            <v>47</v>
          </cell>
          <cell r="DP165">
            <v>47</v>
          </cell>
          <cell r="DQ165">
            <v>47</v>
          </cell>
          <cell r="DR165">
            <v>47</v>
          </cell>
          <cell r="DS165">
            <v>35.25</v>
          </cell>
          <cell r="DT165">
            <v>35.25</v>
          </cell>
          <cell r="DU165">
            <v>141</v>
          </cell>
          <cell r="DV165">
            <v>94</v>
          </cell>
          <cell r="DW165">
            <v>35.25</v>
          </cell>
          <cell r="DX165">
            <v>94</v>
          </cell>
          <cell r="DY165">
            <v>82.25</v>
          </cell>
          <cell r="DZ165">
            <v>47</v>
          </cell>
          <cell r="EA165">
            <v>82.25</v>
          </cell>
          <cell r="EB165">
            <v>47</v>
          </cell>
          <cell r="EC165">
            <v>47</v>
          </cell>
          <cell r="ED165">
            <v>47</v>
          </cell>
          <cell r="EE165">
            <v>141</v>
          </cell>
          <cell r="EF165">
            <v>58.75</v>
          </cell>
          <cell r="EG165">
            <v>117.5</v>
          </cell>
          <cell r="EH165">
            <v>70.5</v>
          </cell>
          <cell r="EK165" t="str">
            <v xml:space="preserve"> Sexton, Cullen</v>
          </cell>
        </row>
        <row r="166">
          <cell r="A166">
            <v>163</v>
          </cell>
          <cell r="B166" t="str">
            <v>Soule, Billy</v>
          </cell>
          <cell r="C166">
            <v>35</v>
          </cell>
          <cell r="D166">
            <v>1</v>
          </cell>
          <cell r="E166">
            <v>1</v>
          </cell>
          <cell r="F166">
            <v>1</v>
          </cell>
          <cell r="G166">
            <v>200</v>
          </cell>
          <cell r="H166">
            <v>275</v>
          </cell>
          <cell r="I166">
            <v>189</v>
          </cell>
          <cell r="J166">
            <v>200</v>
          </cell>
          <cell r="K166">
            <v>180</v>
          </cell>
          <cell r="L166">
            <v>140</v>
          </cell>
          <cell r="M166">
            <v>140</v>
          </cell>
          <cell r="N166">
            <v>130</v>
          </cell>
          <cell r="O166">
            <v>275</v>
          </cell>
          <cell r="P166">
            <v>140</v>
          </cell>
          <cell r="Q166">
            <v>140</v>
          </cell>
          <cell r="R166">
            <v>302.5</v>
          </cell>
          <cell r="S166">
            <v>412.5</v>
          </cell>
          <cell r="T166">
            <v>100</v>
          </cell>
          <cell r="U166">
            <v>80</v>
          </cell>
          <cell r="V166">
            <v>80</v>
          </cell>
          <cell r="W166">
            <v>70</v>
          </cell>
          <cell r="X166">
            <v>70</v>
          </cell>
          <cell r="Y166">
            <v>123.75</v>
          </cell>
          <cell r="Z166">
            <v>206.25</v>
          </cell>
          <cell r="AA166">
            <v>123.75</v>
          </cell>
          <cell r="AB166">
            <v>123.75</v>
          </cell>
          <cell r="AC166">
            <v>302.5</v>
          </cell>
          <cell r="AD166">
            <v>80</v>
          </cell>
          <cell r="AE166">
            <v>365.75</v>
          </cell>
          <cell r="AF166">
            <v>316.25</v>
          </cell>
          <cell r="AG166">
            <v>250</v>
          </cell>
          <cell r="AH166">
            <v>130</v>
          </cell>
          <cell r="AI166">
            <v>236.25</v>
          </cell>
          <cell r="AJ166">
            <v>113.39999999999999</v>
          </cell>
          <cell r="AK166">
            <v>200</v>
          </cell>
          <cell r="AL166">
            <v>137.5</v>
          </cell>
          <cell r="AM166">
            <v>137.5</v>
          </cell>
          <cell r="AX166">
            <v>275</v>
          </cell>
          <cell r="AY166">
            <v>220</v>
          </cell>
          <cell r="AZ166">
            <v>137.5</v>
          </cell>
          <cell r="BA166">
            <v>123.75</v>
          </cell>
          <cell r="BB166">
            <v>110</v>
          </cell>
          <cell r="BC166">
            <v>55</v>
          </cell>
          <cell r="BD166">
            <v>165</v>
          </cell>
          <cell r="BE166">
            <v>96.25</v>
          </cell>
          <cell r="BF166">
            <v>192.5</v>
          </cell>
          <cell r="BG166">
            <v>96.25</v>
          </cell>
          <cell r="BH166">
            <v>110</v>
          </cell>
          <cell r="BI166">
            <v>110</v>
          </cell>
          <cell r="BJ166">
            <v>110</v>
          </cell>
          <cell r="BK166">
            <v>330</v>
          </cell>
          <cell r="BL166">
            <v>300</v>
          </cell>
          <cell r="BM166">
            <v>275</v>
          </cell>
          <cell r="BN166">
            <v>365.75</v>
          </cell>
          <cell r="BO166">
            <v>55</v>
          </cell>
          <cell r="BP166">
            <v>275</v>
          </cell>
          <cell r="BQ166">
            <v>275</v>
          </cell>
          <cell r="BR166">
            <v>137.5</v>
          </cell>
          <cell r="BS166">
            <v>137.5</v>
          </cell>
          <cell r="CB166">
            <v>189</v>
          </cell>
          <cell r="CC166">
            <v>151.20000000000002</v>
          </cell>
          <cell r="CD166">
            <v>75.600000000000009</v>
          </cell>
          <cell r="CE166">
            <v>66.149999999999991</v>
          </cell>
          <cell r="CF166">
            <v>37.800000000000004</v>
          </cell>
          <cell r="CG166">
            <v>33.074999999999996</v>
          </cell>
          <cell r="CH166">
            <v>189</v>
          </cell>
          <cell r="CJ166">
            <v>47.25</v>
          </cell>
          <cell r="CK166">
            <v>23.625</v>
          </cell>
          <cell r="CL166">
            <v>23.625</v>
          </cell>
          <cell r="CM166">
            <v>18.900000000000002</v>
          </cell>
          <cell r="CN166">
            <v>37.800000000000004</v>
          </cell>
          <cell r="CO166">
            <v>132.29999999999998</v>
          </cell>
          <cell r="CP166">
            <v>226.79999999999998</v>
          </cell>
          <cell r="CQ166">
            <v>141.75</v>
          </cell>
          <cell r="CR166">
            <v>66.149999999999991</v>
          </cell>
          <cell r="CS166">
            <v>122.85000000000001</v>
          </cell>
          <cell r="CT166">
            <v>113.39999999999999</v>
          </cell>
          <cell r="CU166">
            <v>103.95</v>
          </cell>
          <cell r="CV166">
            <v>103.95</v>
          </cell>
          <cell r="CW166">
            <v>103.95</v>
          </cell>
          <cell r="CX166">
            <v>47.25</v>
          </cell>
          <cell r="CY166">
            <v>47.25</v>
          </cell>
          <cell r="CZ166">
            <v>66.149999999999991</v>
          </cell>
          <cell r="DA166">
            <v>47.25</v>
          </cell>
          <cell r="DB166">
            <v>47.25</v>
          </cell>
          <cell r="DC166">
            <v>28.349999999999998</v>
          </cell>
          <cell r="DD166">
            <v>28.349999999999998</v>
          </cell>
          <cell r="DE166">
            <v>141.75</v>
          </cell>
          <cell r="DF166">
            <v>151.20000000000002</v>
          </cell>
          <cell r="DG166">
            <v>66.149999999999991</v>
          </cell>
          <cell r="DH166">
            <v>66.149999999999991</v>
          </cell>
          <cell r="DI166">
            <v>151.20000000000002</v>
          </cell>
          <cell r="DJ166">
            <v>94.5</v>
          </cell>
          <cell r="DK166">
            <v>94.5</v>
          </cell>
          <cell r="DL166">
            <v>37.800000000000004</v>
          </cell>
          <cell r="DM166">
            <v>28.349999999999998</v>
          </cell>
          <cell r="DN166">
            <v>28.349999999999998</v>
          </cell>
          <cell r="DO166">
            <v>37.800000000000004</v>
          </cell>
          <cell r="DP166">
            <v>37.800000000000004</v>
          </cell>
          <cell r="DQ166">
            <v>37.800000000000004</v>
          </cell>
          <cell r="DR166">
            <v>37.800000000000004</v>
          </cell>
          <cell r="DS166">
            <v>28.349999999999998</v>
          </cell>
          <cell r="DT166">
            <v>28.349999999999998</v>
          </cell>
          <cell r="DU166">
            <v>113.39999999999999</v>
          </cell>
          <cell r="DV166">
            <v>75.600000000000009</v>
          </cell>
          <cell r="DW166">
            <v>28.349999999999998</v>
          </cell>
          <cell r="DX166">
            <v>75.600000000000009</v>
          </cell>
          <cell r="DY166">
            <v>66.149999999999991</v>
          </cell>
          <cell r="DZ166">
            <v>37.800000000000004</v>
          </cell>
          <cell r="EA166">
            <v>66.149999999999991</v>
          </cell>
          <cell r="EB166">
            <v>37.800000000000004</v>
          </cell>
          <cell r="EC166">
            <v>37.800000000000004</v>
          </cell>
          <cell r="ED166">
            <v>37.800000000000004</v>
          </cell>
          <cell r="EE166">
            <v>113.39999999999999</v>
          </cell>
          <cell r="EF166">
            <v>47.25</v>
          </cell>
          <cell r="EG166">
            <v>94.5</v>
          </cell>
          <cell r="EH166">
            <v>56.699999999999996</v>
          </cell>
          <cell r="EK166" t="str">
            <v>Soule, Billy</v>
          </cell>
        </row>
        <row r="167">
          <cell r="A167">
            <v>164</v>
          </cell>
          <cell r="B167" t="str">
            <v xml:space="preserve"> Tukey, Alex</v>
          </cell>
          <cell r="C167">
            <v>44</v>
          </cell>
          <cell r="D167">
            <v>1</v>
          </cell>
          <cell r="E167">
            <v>1</v>
          </cell>
          <cell r="F167">
            <v>1</v>
          </cell>
          <cell r="G167">
            <v>200</v>
          </cell>
          <cell r="H167">
            <v>300</v>
          </cell>
          <cell r="I167">
            <v>200</v>
          </cell>
          <cell r="J167">
            <v>200</v>
          </cell>
          <cell r="K167">
            <v>180</v>
          </cell>
          <cell r="L167">
            <v>140</v>
          </cell>
          <cell r="M167">
            <v>140</v>
          </cell>
          <cell r="N167">
            <v>130</v>
          </cell>
          <cell r="O167">
            <v>300</v>
          </cell>
          <cell r="P167">
            <v>140</v>
          </cell>
          <cell r="Q167">
            <v>140</v>
          </cell>
          <cell r="R167">
            <v>330</v>
          </cell>
          <cell r="S167">
            <v>450</v>
          </cell>
          <cell r="T167">
            <v>100</v>
          </cell>
          <cell r="U167">
            <v>80</v>
          </cell>
          <cell r="V167">
            <v>80</v>
          </cell>
          <cell r="W167">
            <v>70</v>
          </cell>
          <cell r="X167">
            <v>70</v>
          </cell>
          <cell r="Y167">
            <v>135</v>
          </cell>
          <cell r="Z167">
            <v>225</v>
          </cell>
          <cell r="AA167">
            <v>135</v>
          </cell>
          <cell r="AB167">
            <v>135</v>
          </cell>
          <cell r="AC167">
            <v>330</v>
          </cell>
          <cell r="AD167">
            <v>80</v>
          </cell>
          <cell r="AE167">
            <v>399</v>
          </cell>
          <cell r="AF167">
            <v>345</v>
          </cell>
          <cell r="AG167">
            <v>250</v>
          </cell>
          <cell r="AH167">
            <v>130</v>
          </cell>
          <cell r="AI167">
            <v>250</v>
          </cell>
          <cell r="AJ167">
            <v>120</v>
          </cell>
          <cell r="AK167">
            <v>200</v>
          </cell>
          <cell r="AL167">
            <v>150</v>
          </cell>
          <cell r="AM167">
            <v>150</v>
          </cell>
          <cell r="AX167">
            <v>300</v>
          </cell>
          <cell r="AY167">
            <v>240</v>
          </cell>
          <cell r="AZ167">
            <v>150</v>
          </cell>
          <cell r="BA167">
            <v>135</v>
          </cell>
          <cell r="BB167">
            <v>120</v>
          </cell>
          <cell r="BC167">
            <v>60</v>
          </cell>
          <cell r="BD167">
            <v>180</v>
          </cell>
          <cell r="BE167">
            <v>105</v>
          </cell>
          <cell r="BF167">
            <v>210</v>
          </cell>
          <cell r="BG167">
            <v>105</v>
          </cell>
          <cell r="BH167">
            <v>120</v>
          </cell>
          <cell r="BI167">
            <v>120</v>
          </cell>
          <cell r="BJ167">
            <v>120</v>
          </cell>
          <cell r="BK167">
            <v>360</v>
          </cell>
          <cell r="BL167">
            <v>300</v>
          </cell>
          <cell r="BM167">
            <v>300</v>
          </cell>
          <cell r="BN167">
            <v>399</v>
          </cell>
          <cell r="BO167">
            <v>60</v>
          </cell>
          <cell r="BP167">
            <v>300</v>
          </cell>
          <cell r="BQ167">
            <v>300</v>
          </cell>
          <cell r="BR167">
            <v>150</v>
          </cell>
          <cell r="BS167">
            <v>150</v>
          </cell>
          <cell r="CB167">
            <v>200</v>
          </cell>
          <cell r="CC167">
            <v>160</v>
          </cell>
          <cell r="CD167">
            <v>80</v>
          </cell>
          <cell r="CE167">
            <v>70</v>
          </cell>
          <cell r="CF167">
            <v>40</v>
          </cell>
          <cell r="CG167">
            <v>35</v>
          </cell>
          <cell r="CH167">
            <v>200</v>
          </cell>
          <cell r="CJ167">
            <v>50</v>
          </cell>
          <cell r="CK167">
            <v>25</v>
          </cell>
          <cell r="CL167">
            <v>25</v>
          </cell>
          <cell r="CM167">
            <v>20</v>
          </cell>
          <cell r="CN167">
            <v>40</v>
          </cell>
          <cell r="CO167">
            <v>140</v>
          </cell>
          <cell r="CP167">
            <v>240</v>
          </cell>
          <cell r="CQ167">
            <v>150</v>
          </cell>
          <cell r="CR167">
            <v>70</v>
          </cell>
          <cell r="CS167">
            <v>130</v>
          </cell>
          <cell r="CT167">
            <v>120</v>
          </cell>
          <cell r="CU167">
            <v>110.00000000000001</v>
          </cell>
          <cell r="CV167">
            <v>110.00000000000001</v>
          </cell>
          <cell r="CW167">
            <v>110.00000000000001</v>
          </cell>
          <cell r="CX167">
            <v>50</v>
          </cell>
          <cell r="CY167">
            <v>50</v>
          </cell>
          <cell r="CZ167">
            <v>70</v>
          </cell>
          <cell r="DA167">
            <v>50</v>
          </cell>
          <cell r="DB167">
            <v>50</v>
          </cell>
          <cell r="DC167">
            <v>30</v>
          </cell>
          <cell r="DD167">
            <v>30</v>
          </cell>
          <cell r="DE167">
            <v>150</v>
          </cell>
          <cell r="DF167">
            <v>160</v>
          </cell>
          <cell r="DG167">
            <v>70</v>
          </cell>
          <cell r="DH167">
            <v>70</v>
          </cell>
          <cell r="DI167">
            <v>160</v>
          </cell>
          <cell r="DJ167">
            <v>100</v>
          </cell>
          <cell r="DK167">
            <v>100</v>
          </cell>
          <cell r="DL167">
            <v>40</v>
          </cell>
          <cell r="DM167">
            <v>30</v>
          </cell>
          <cell r="DN167">
            <v>30</v>
          </cell>
          <cell r="DO167">
            <v>40</v>
          </cell>
          <cell r="DP167">
            <v>40</v>
          </cell>
          <cell r="DQ167">
            <v>40</v>
          </cell>
          <cell r="DR167">
            <v>40</v>
          </cell>
          <cell r="DS167">
            <v>30</v>
          </cell>
          <cell r="DT167">
            <v>30</v>
          </cell>
          <cell r="DU167">
            <v>120</v>
          </cell>
          <cell r="DV167">
            <v>80</v>
          </cell>
          <cell r="DW167">
            <v>30</v>
          </cell>
          <cell r="DX167">
            <v>80</v>
          </cell>
          <cell r="DY167">
            <v>70</v>
          </cell>
          <cell r="DZ167">
            <v>40</v>
          </cell>
          <cell r="EA167">
            <v>70</v>
          </cell>
          <cell r="EB167">
            <v>40</v>
          </cell>
          <cell r="EC167">
            <v>40</v>
          </cell>
          <cell r="ED167">
            <v>40</v>
          </cell>
          <cell r="EE167">
            <v>120</v>
          </cell>
          <cell r="EF167">
            <v>50</v>
          </cell>
          <cell r="EG167">
            <v>100</v>
          </cell>
          <cell r="EH167">
            <v>60</v>
          </cell>
          <cell r="EK167" t="str">
            <v xml:space="preserve"> Tukey, Alex</v>
          </cell>
        </row>
        <row r="168">
          <cell r="A168">
            <v>165</v>
          </cell>
          <cell r="B168" t="str">
            <v>Windle, Tom</v>
          </cell>
          <cell r="C168" t="str">
            <v>18  </v>
          </cell>
          <cell r="D168">
            <v>1</v>
          </cell>
          <cell r="E168">
            <v>1</v>
          </cell>
          <cell r="F168">
            <v>1</v>
          </cell>
          <cell r="G168">
            <v>200</v>
          </cell>
          <cell r="H168">
            <v>300</v>
          </cell>
          <cell r="I168">
            <v>200</v>
          </cell>
          <cell r="J168">
            <v>200</v>
          </cell>
          <cell r="K168">
            <v>180</v>
          </cell>
          <cell r="L168">
            <v>140</v>
          </cell>
          <cell r="M168">
            <v>140</v>
          </cell>
          <cell r="N168">
            <v>130</v>
          </cell>
          <cell r="O168">
            <v>300</v>
          </cell>
          <cell r="P168">
            <v>140</v>
          </cell>
          <cell r="Q168">
            <v>140</v>
          </cell>
          <cell r="R168">
            <v>330</v>
          </cell>
          <cell r="S168">
            <v>450</v>
          </cell>
          <cell r="T168">
            <v>100</v>
          </cell>
          <cell r="U168">
            <v>80</v>
          </cell>
          <cell r="V168">
            <v>80</v>
          </cell>
          <cell r="W168">
            <v>70</v>
          </cell>
          <cell r="X168">
            <v>70</v>
          </cell>
          <cell r="Y168">
            <v>135</v>
          </cell>
          <cell r="Z168">
            <v>225</v>
          </cell>
          <cell r="AA168">
            <v>135</v>
          </cell>
          <cell r="AB168">
            <v>135</v>
          </cell>
          <cell r="AC168">
            <v>330</v>
          </cell>
          <cell r="AD168">
            <v>80</v>
          </cell>
          <cell r="AE168">
            <v>399</v>
          </cell>
          <cell r="AF168">
            <v>345</v>
          </cell>
          <cell r="AG168">
            <v>250</v>
          </cell>
          <cell r="AH168">
            <v>130</v>
          </cell>
          <cell r="AI168">
            <v>250</v>
          </cell>
          <cell r="AJ168">
            <v>120</v>
          </cell>
          <cell r="AK168">
            <v>200</v>
          </cell>
          <cell r="AL168">
            <v>150</v>
          </cell>
          <cell r="AM168">
            <v>150</v>
          </cell>
          <cell r="AX168">
            <v>300</v>
          </cell>
          <cell r="AY168">
            <v>240</v>
          </cell>
          <cell r="AZ168">
            <v>150</v>
          </cell>
          <cell r="BA168">
            <v>135</v>
          </cell>
          <cell r="BB168">
            <v>120</v>
          </cell>
          <cell r="BC168">
            <v>60</v>
          </cell>
          <cell r="BD168">
            <v>180</v>
          </cell>
          <cell r="BE168">
            <v>105</v>
          </cell>
          <cell r="BF168">
            <v>210</v>
          </cell>
          <cell r="BG168">
            <v>105</v>
          </cell>
          <cell r="BH168">
            <v>120</v>
          </cell>
          <cell r="BI168">
            <v>120</v>
          </cell>
          <cell r="BJ168">
            <v>120</v>
          </cell>
          <cell r="BK168">
            <v>360</v>
          </cell>
          <cell r="BL168">
            <v>300</v>
          </cell>
          <cell r="BM168">
            <v>300</v>
          </cell>
          <cell r="BN168">
            <v>399</v>
          </cell>
          <cell r="BO168">
            <v>60</v>
          </cell>
          <cell r="BP168">
            <v>300</v>
          </cell>
          <cell r="BQ168">
            <v>300</v>
          </cell>
          <cell r="BR168">
            <v>150</v>
          </cell>
          <cell r="BS168">
            <v>150</v>
          </cell>
          <cell r="CB168">
            <v>200</v>
          </cell>
          <cell r="CC168">
            <v>160</v>
          </cell>
          <cell r="CD168">
            <v>80</v>
          </cell>
          <cell r="CE168">
            <v>70</v>
          </cell>
          <cell r="CF168">
            <v>40</v>
          </cell>
          <cell r="CG168">
            <v>35</v>
          </cell>
          <cell r="CH168">
            <v>200</v>
          </cell>
          <cell r="CJ168">
            <v>50</v>
          </cell>
          <cell r="CK168">
            <v>25</v>
          </cell>
          <cell r="CL168">
            <v>25</v>
          </cell>
          <cell r="CM168">
            <v>20</v>
          </cell>
          <cell r="CN168">
            <v>40</v>
          </cell>
          <cell r="CO168">
            <v>140</v>
          </cell>
          <cell r="CP168">
            <v>240</v>
          </cell>
          <cell r="CQ168">
            <v>150</v>
          </cell>
          <cell r="CR168">
            <v>70</v>
          </cell>
          <cell r="CS168">
            <v>130</v>
          </cell>
          <cell r="CT168">
            <v>120</v>
          </cell>
          <cell r="CU168">
            <v>110.00000000000001</v>
          </cell>
          <cell r="CV168">
            <v>110.00000000000001</v>
          </cell>
          <cell r="CW168">
            <v>110.00000000000001</v>
          </cell>
          <cell r="CX168">
            <v>50</v>
          </cell>
          <cell r="CY168">
            <v>50</v>
          </cell>
          <cell r="CZ168">
            <v>70</v>
          </cell>
          <cell r="DA168">
            <v>50</v>
          </cell>
          <cell r="DB168">
            <v>50</v>
          </cell>
          <cell r="DC168">
            <v>30</v>
          </cell>
          <cell r="DD168">
            <v>30</v>
          </cell>
          <cell r="DE168">
            <v>150</v>
          </cell>
          <cell r="DF168">
            <v>160</v>
          </cell>
          <cell r="DG168">
            <v>70</v>
          </cell>
          <cell r="DH168">
            <v>70</v>
          </cell>
          <cell r="DI168">
            <v>160</v>
          </cell>
          <cell r="DJ168">
            <v>100</v>
          </cell>
          <cell r="DK168">
            <v>100</v>
          </cell>
          <cell r="DL168">
            <v>40</v>
          </cell>
          <cell r="DM168">
            <v>30</v>
          </cell>
          <cell r="DN168">
            <v>30</v>
          </cell>
          <cell r="DO168">
            <v>40</v>
          </cell>
          <cell r="DP168">
            <v>40</v>
          </cell>
          <cell r="DQ168">
            <v>40</v>
          </cell>
          <cell r="DR168">
            <v>40</v>
          </cell>
          <cell r="DS168">
            <v>30</v>
          </cell>
          <cell r="DT168">
            <v>30</v>
          </cell>
          <cell r="DU168">
            <v>120</v>
          </cell>
          <cell r="DV168">
            <v>80</v>
          </cell>
          <cell r="DW168">
            <v>30</v>
          </cell>
          <cell r="DX168">
            <v>80</v>
          </cell>
          <cell r="DY168">
            <v>70</v>
          </cell>
          <cell r="DZ168">
            <v>40</v>
          </cell>
          <cell r="EA168">
            <v>70</v>
          </cell>
          <cell r="EB168">
            <v>40</v>
          </cell>
          <cell r="EC168">
            <v>40</v>
          </cell>
          <cell r="ED168">
            <v>40</v>
          </cell>
          <cell r="EE168">
            <v>120</v>
          </cell>
          <cell r="EF168">
            <v>50</v>
          </cell>
          <cell r="EG168">
            <v>100</v>
          </cell>
          <cell r="EH168">
            <v>60</v>
          </cell>
          <cell r="EK168" t="str">
            <v>Windle, Tom</v>
          </cell>
        </row>
        <row r="169">
          <cell r="A169">
            <v>166</v>
          </cell>
          <cell r="D169">
            <v>1</v>
          </cell>
          <cell r="E169">
            <v>1</v>
          </cell>
          <cell r="F169">
            <v>1</v>
          </cell>
          <cell r="G169">
            <v>300</v>
          </cell>
          <cell r="H169">
            <v>380</v>
          </cell>
          <cell r="I169">
            <v>245</v>
          </cell>
          <cell r="J169">
            <v>300</v>
          </cell>
          <cell r="K169">
            <v>270</v>
          </cell>
          <cell r="L169">
            <v>210</v>
          </cell>
          <cell r="M169">
            <v>210</v>
          </cell>
          <cell r="N169">
            <v>195</v>
          </cell>
          <cell r="O169">
            <v>380</v>
          </cell>
          <cell r="P169">
            <v>210</v>
          </cell>
          <cell r="Q169">
            <v>210</v>
          </cell>
          <cell r="R169">
            <v>418.00000000000006</v>
          </cell>
          <cell r="S169">
            <v>570</v>
          </cell>
          <cell r="T169">
            <v>150</v>
          </cell>
          <cell r="U169">
            <v>120</v>
          </cell>
          <cell r="V169">
            <v>120</v>
          </cell>
          <cell r="W169">
            <v>105</v>
          </cell>
          <cell r="X169">
            <v>105</v>
          </cell>
          <cell r="Y169">
            <v>171</v>
          </cell>
          <cell r="Z169">
            <v>285</v>
          </cell>
          <cell r="AA169">
            <v>171</v>
          </cell>
          <cell r="AB169">
            <v>171</v>
          </cell>
          <cell r="AC169">
            <v>418.00000000000006</v>
          </cell>
          <cell r="AD169">
            <v>120</v>
          </cell>
          <cell r="AE169">
            <v>505.40000000000003</v>
          </cell>
          <cell r="AF169">
            <v>436.99999999999994</v>
          </cell>
          <cell r="AG169">
            <v>375</v>
          </cell>
          <cell r="AH169">
            <v>195</v>
          </cell>
          <cell r="AI169">
            <v>306.25</v>
          </cell>
          <cell r="AJ169">
            <v>147</v>
          </cell>
          <cell r="AK169">
            <v>300</v>
          </cell>
          <cell r="AL169">
            <v>190</v>
          </cell>
          <cell r="AM169">
            <v>190</v>
          </cell>
          <cell r="AX169">
            <v>380</v>
          </cell>
          <cell r="AY169">
            <v>304</v>
          </cell>
          <cell r="AZ169">
            <v>190</v>
          </cell>
          <cell r="BA169">
            <v>171</v>
          </cell>
          <cell r="BB169">
            <v>152</v>
          </cell>
          <cell r="BC169">
            <v>76</v>
          </cell>
          <cell r="BD169">
            <v>228</v>
          </cell>
          <cell r="BE169">
            <v>133</v>
          </cell>
          <cell r="BF169">
            <v>266</v>
          </cell>
          <cell r="BG169">
            <v>133</v>
          </cell>
          <cell r="BH169">
            <v>152</v>
          </cell>
          <cell r="BI169">
            <v>152</v>
          </cell>
          <cell r="BJ169">
            <v>152</v>
          </cell>
          <cell r="BK169">
            <v>456</v>
          </cell>
          <cell r="BL169">
            <v>450</v>
          </cell>
          <cell r="BM169">
            <v>380</v>
          </cell>
          <cell r="BN169">
            <v>505.40000000000003</v>
          </cell>
          <cell r="BO169">
            <v>76</v>
          </cell>
          <cell r="BP169">
            <v>380</v>
          </cell>
          <cell r="BQ169">
            <v>380</v>
          </cell>
          <cell r="BR169">
            <v>190</v>
          </cell>
          <cell r="BS169">
            <v>190</v>
          </cell>
          <cell r="CB169">
            <v>245</v>
          </cell>
          <cell r="CC169">
            <v>196</v>
          </cell>
          <cell r="CD169">
            <v>98</v>
          </cell>
          <cell r="CE169">
            <v>85.75</v>
          </cell>
          <cell r="CF169">
            <v>49</v>
          </cell>
          <cell r="CG169">
            <v>42.875</v>
          </cell>
          <cell r="CH169">
            <v>245</v>
          </cell>
          <cell r="CJ169">
            <v>61.25</v>
          </cell>
          <cell r="CK169">
            <v>30.625</v>
          </cell>
          <cell r="CL169">
            <v>30.625</v>
          </cell>
          <cell r="CM169">
            <v>24.5</v>
          </cell>
          <cell r="CN169">
            <v>49</v>
          </cell>
          <cell r="CO169">
            <v>171.5</v>
          </cell>
          <cell r="CP169">
            <v>294</v>
          </cell>
          <cell r="CQ169">
            <v>183.75</v>
          </cell>
          <cell r="CR169">
            <v>85.75</v>
          </cell>
          <cell r="CS169">
            <v>159.25</v>
          </cell>
          <cell r="CT169">
            <v>147</v>
          </cell>
          <cell r="CU169">
            <v>134.75</v>
          </cell>
          <cell r="CV169">
            <v>134.75</v>
          </cell>
          <cell r="CW169">
            <v>134.75</v>
          </cell>
          <cell r="CX169">
            <v>61.25</v>
          </cell>
          <cell r="CY169">
            <v>61.25</v>
          </cell>
          <cell r="CZ169">
            <v>85.75</v>
          </cell>
          <cell r="DA169">
            <v>61.25</v>
          </cell>
          <cell r="DB169">
            <v>61.25</v>
          </cell>
          <cell r="DC169">
            <v>36.75</v>
          </cell>
          <cell r="DD169">
            <v>36.75</v>
          </cell>
          <cell r="DE169">
            <v>183.75</v>
          </cell>
          <cell r="DF169">
            <v>196</v>
          </cell>
          <cell r="DG169">
            <v>85.75</v>
          </cell>
          <cell r="DH169">
            <v>85.75</v>
          </cell>
          <cell r="DI169">
            <v>196</v>
          </cell>
          <cell r="DJ169">
            <v>122.5</v>
          </cell>
          <cell r="DK169">
            <v>122.5</v>
          </cell>
          <cell r="DL169">
            <v>49</v>
          </cell>
          <cell r="DM169">
            <v>36.75</v>
          </cell>
          <cell r="DN169">
            <v>36.75</v>
          </cell>
          <cell r="DO169">
            <v>49</v>
          </cell>
          <cell r="DP169">
            <v>49</v>
          </cell>
          <cell r="DQ169">
            <v>49</v>
          </cell>
          <cell r="DR169">
            <v>49</v>
          </cell>
          <cell r="DS169">
            <v>36.75</v>
          </cell>
          <cell r="DT169">
            <v>36.75</v>
          </cell>
          <cell r="DU169">
            <v>147</v>
          </cell>
          <cell r="DV169">
            <v>98</v>
          </cell>
          <cell r="DW169">
            <v>36.75</v>
          </cell>
          <cell r="DX169">
            <v>98</v>
          </cell>
          <cell r="DY169">
            <v>85.75</v>
          </cell>
          <cell r="DZ169">
            <v>49</v>
          </cell>
          <cell r="EA169">
            <v>85.75</v>
          </cell>
          <cell r="EB169">
            <v>49</v>
          </cell>
          <cell r="EC169">
            <v>49</v>
          </cell>
          <cell r="ED169">
            <v>49</v>
          </cell>
          <cell r="EE169">
            <v>147</v>
          </cell>
          <cell r="EF169">
            <v>61.25</v>
          </cell>
          <cell r="EG169">
            <v>122.5</v>
          </cell>
          <cell r="EH169">
            <v>73.5</v>
          </cell>
          <cell r="EK169">
            <v>0</v>
          </cell>
        </row>
        <row r="170">
          <cell r="A170">
            <v>167</v>
          </cell>
          <cell r="B170" t="str">
            <v>Abrahamson, Ryan</v>
          </cell>
          <cell r="C170">
            <v>19</v>
          </cell>
          <cell r="D170">
            <v>1</v>
          </cell>
          <cell r="E170">
            <v>1</v>
          </cell>
          <cell r="F170">
            <v>1</v>
          </cell>
          <cell r="G170">
            <v>200</v>
          </cell>
          <cell r="H170">
            <v>366</v>
          </cell>
          <cell r="I170">
            <v>252</v>
          </cell>
          <cell r="J170">
            <v>200</v>
          </cell>
          <cell r="K170">
            <v>180</v>
          </cell>
          <cell r="L170">
            <v>140</v>
          </cell>
          <cell r="M170">
            <v>140</v>
          </cell>
          <cell r="N170">
            <v>130</v>
          </cell>
          <cell r="O170">
            <v>366</v>
          </cell>
          <cell r="P170">
            <v>140</v>
          </cell>
          <cell r="Q170">
            <v>140</v>
          </cell>
          <cell r="R170">
            <v>402.6</v>
          </cell>
          <cell r="S170">
            <v>549</v>
          </cell>
          <cell r="T170">
            <v>100</v>
          </cell>
          <cell r="U170">
            <v>80</v>
          </cell>
          <cell r="V170">
            <v>80</v>
          </cell>
          <cell r="W170">
            <v>70</v>
          </cell>
          <cell r="X170">
            <v>70</v>
          </cell>
          <cell r="Y170">
            <v>164.70000000000002</v>
          </cell>
          <cell r="Z170">
            <v>274.5</v>
          </cell>
          <cell r="AA170">
            <v>164.70000000000002</v>
          </cell>
          <cell r="AB170">
            <v>164.70000000000002</v>
          </cell>
          <cell r="AC170">
            <v>402.6</v>
          </cell>
          <cell r="AD170">
            <v>80</v>
          </cell>
          <cell r="AE170">
            <v>486.78000000000003</v>
          </cell>
          <cell r="AF170">
            <v>420.9</v>
          </cell>
          <cell r="AG170">
            <v>250</v>
          </cell>
          <cell r="AH170">
            <v>130</v>
          </cell>
          <cell r="AI170">
            <v>315</v>
          </cell>
          <cell r="AJ170">
            <v>151.19999999999999</v>
          </cell>
          <cell r="AK170">
            <v>200</v>
          </cell>
          <cell r="AL170">
            <v>183</v>
          </cell>
          <cell r="AM170">
            <v>183</v>
          </cell>
          <cell r="AX170">
            <v>366</v>
          </cell>
          <cell r="AY170">
            <v>292.8</v>
          </cell>
          <cell r="AZ170">
            <v>183</v>
          </cell>
          <cell r="BA170">
            <v>164.70000000000002</v>
          </cell>
          <cell r="BB170">
            <v>146.4</v>
          </cell>
          <cell r="BC170">
            <v>73.2</v>
          </cell>
          <cell r="BD170">
            <v>219.6</v>
          </cell>
          <cell r="BE170">
            <v>128.1</v>
          </cell>
          <cell r="BF170">
            <v>256.2</v>
          </cell>
          <cell r="BG170">
            <v>128.1</v>
          </cell>
          <cell r="BH170">
            <v>146.4</v>
          </cell>
          <cell r="BI170">
            <v>146.4</v>
          </cell>
          <cell r="BJ170">
            <v>146.4</v>
          </cell>
          <cell r="BK170">
            <v>439.2</v>
          </cell>
          <cell r="BL170">
            <v>300</v>
          </cell>
          <cell r="BM170">
            <v>366</v>
          </cell>
          <cell r="BN170">
            <v>486.78000000000003</v>
          </cell>
          <cell r="BO170">
            <v>73.2</v>
          </cell>
          <cell r="BP170">
            <v>366</v>
          </cell>
          <cell r="BQ170">
            <v>366</v>
          </cell>
          <cell r="BR170">
            <v>183</v>
          </cell>
          <cell r="BS170">
            <v>183</v>
          </cell>
          <cell r="CB170">
            <v>252</v>
          </cell>
          <cell r="CC170">
            <v>201.60000000000002</v>
          </cell>
          <cell r="CD170">
            <v>100.80000000000001</v>
          </cell>
          <cell r="CE170">
            <v>88.199999999999989</v>
          </cell>
          <cell r="CF170">
            <v>50.400000000000006</v>
          </cell>
          <cell r="CG170">
            <v>44.099999999999994</v>
          </cell>
          <cell r="CH170">
            <v>252</v>
          </cell>
          <cell r="CJ170">
            <v>63</v>
          </cell>
          <cell r="CK170">
            <v>31.5</v>
          </cell>
          <cell r="CL170">
            <v>31.5</v>
          </cell>
          <cell r="CM170">
            <v>25.200000000000003</v>
          </cell>
          <cell r="CN170">
            <v>50.400000000000006</v>
          </cell>
          <cell r="CO170">
            <v>176.39999999999998</v>
          </cell>
          <cell r="CP170">
            <v>302.39999999999998</v>
          </cell>
          <cell r="CQ170">
            <v>189</v>
          </cell>
          <cell r="CR170">
            <v>88.199999999999989</v>
          </cell>
          <cell r="CS170">
            <v>163.80000000000001</v>
          </cell>
          <cell r="CT170">
            <v>151.19999999999999</v>
          </cell>
          <cell r="CU170">
            <v>138.60000000000002</v>
          </cell>
          <cell r="CV170">
            <v>138.60000000000002</v>
          </cell>
          <cell r="CW170">
            <v>138.60000000000002</v>
          </cell>
          <cell r="CX170">
            <v>63</v>
          </cell>
          <cell r="CY170">
            <v>63</v>
          </cell>
          <cell r="CZ170">
            <v>88.199999999999989</v>
          </cell>
          <cell r="DA170">
            <v>63</v>
          </cell>
          <cell r="DB170">
            <v>63</v>
          </cell>
          <cell r="DC170">
            <v>37.799999999999997</v>
          </cell>
          <cell r="DD170">
            <v>37.799999999999997</v>
          </cell>
          <cell r="DE170">
            <v>189</v>
          </cell>
          <cell r="DF170">
            <v>201.60000000000002</v>
          </cell>
          <cell r="DG170">
            <v>88.199999999999989</v>
          </cell>
          <cell r="DH170">
            <v>88.199999999999989</v>
          </cell>
          <cell r="DI170">
            <v>201.60000000000002</v>
          </cell>
          <cell r="DJ170">
            <v>126</v>
          </cell>
          <cell r="DK170">
            <v>126</v>
          </cell>
          <cell r="DL170">
            <v>50.400000000000006</v>
          </cell>
          <cell r="DM170">
            <v>37.799999999999997</v>
          </cell>
          <cell r="DN170">
            <v>37.799999999999997</v>
          </cell>
          <cell r="DO170">
            <v>50.400000000000006</v>
          </cell>
          <cell r="DP170">
            <v>50.400000000000006</v>
          </cell>
          <cell r="DQ170">
            <v>50.400000000000006</v>
          </cell>
          <cell r="DR170">
            <v>50.400000000000006</v>
          </cell>
          <cell r="DS170">
            <v>37.799999999999997</v>
          </cell>
          <cell r="DT170">
            <v>37.799999999999997</v>
          </cell>
          <cell r="DU170">
            <v>151.19999999999999</v>
          </cell>
          <cell r="DV170">
            <v>100.80000000000001</v>
          </cell>
          <cell r="DW170">
            <v>37.799999999999997</v>
          </cell>
          <cell r="DX170">
            <v>100.80000000000001</v>
          </cell>
          <cell r="DY170">
            <v>88.199999999999989</v>
          </cell>
          <cell r="DZ170">
            <v>50.400000000000006</v>
          </cell>
          <cell r="EA170">
            <v>88.199999999999989</v>
          </cell>
          <cell r="EB170">
            <v>50.400000000000006</v>
          </cell>
          <cell r="EC170">
            <v>50.400000000000006</v>
          </cell>
          <cell r="ED170">
            <v>50.400000000000006</v>
          </cell>
          <cell r="EE170">
            <v>151.19999999999999</v>
          </cell>
          <cell r="EF170">
            <v>63</v>
          </cell>
          <cell r="EG170">
            <v>126</v>
          </cell>
          <cell r="EH170">
            <v>75.599999999999994</v>
          </cell>
          <cell r="EK170" t="str">
            <v>Abrahamson, Ryan</v>
          </cell>
        </row>
        <row r="171">
          <cell r="A171">
            <v>168</v>
          </cell>
          <cell r="B171" t="str">
            <v>Bettenburg, David</v>
          </cell>
          <cell r="C171">
            <v>2</v>
          </cell>
          <cell r="D171">
            <v>1</v>
          </cell>
          <cell r="E171">
            <v>1</v>
          </cell>
          <cell r="F171">
            <v>1</v>
          </cell>
          <cell r="G171">
            <v>230</v>
          </cell>
          <cell r="H171">
            <v>294</v>
          </cell>
          <cell r="I171">
            <v>240</v>
          </cell>
          <cell r="J171">
            <v>230</v>
          </cell>
          <cell r="K171">
            <v>207</v>
          </cell>
          <cell r="L171">
            <v>161</v>
          </cell>
          <cell r="M171">
            <v>161</v>
          </cell>
          <cell r="N171">
            <v>149.5</v>
          </cell>
          <cell r="O171">
            <v>294</v>
          </cell>
          <cell r="P171">
            <v>161</v>
          </cell>
          <cell r="Q171">
            <v>161</v>
          </cell>
          <cell r="R171">
            <v>323.40000000000003</v>
          </cell>
          <cell r="S171">
            <v>441</v>
          </cell>
          <cell r="T171">
            <v>115</v>
          </cell>
          <cell r="U171">
            <v>92</v>
          </cell>
          <cell r="V171">
            <v>92</v>
          </cell>
          <cell r="W171">
            <v>80.5</v>
          </cell>
          <cell r="X171">
            <v>80.5</v>
          </cell>
          <cell r="Y171">
            <v>132.30000000000001</v>
          </cell>
          <cell r="Z171">
            <v>220.5</v>
          </cell>
          <cell r="AA171">
            <v>132.30000000000001</v>
          </cell>
          <cell r="AB171">
            <v>132.30000000000001</v>
          </cell>
          <cell r="AC171">
            <v>323.40000000000003</v>
          </cell>
          <cell r="AD171">
            <v>92</v>
          </cell>
          <cell r="AE171">
            <v>391.02000000000004</v>
          </cell>
          <cell r="AF171">
            <v>338.09999999999997</v>
          </cell>
          <cell r="AG171">
            <v>287.5</v>
          </cell>
          <cell r="AH171">
            <v>149.5</v>
          </cell>
          <cell r="AI171">
            <v>300</v>
          </cell>
          <cell r="AJ171">
            <v>144</v>
          </cell>
          <cell r="AK171">
            <v>230</v>
          </cell>
          <cell r="AL171">
            <v>147</v>
          </cell>
          <cell r="AM171">
            <v>147</v>
          </cell>
          <cell r="AX171">
            <v>294</v>
          </cell>
          <cell r="AY171">
            <v>235.20000000000002</v>
          </cell>
          <cell r="AZ171">
            <v>147</v>
          </cell>
          <cell r="BA171">
            <v>132.30000000000001</v>
          </cell>
          <cell r="BB171">
            <v>117.60000000000001</v>
          </cell>
          <cell r="BC171">
            <v>58.800000000000004</v>
          </cell>
          <cell r="BD171">
            <v>176.4</v>
          </cell>
          <cell r="BE171">
            <v>102.89999999999999</v>
          </cell>
          <cell r="BF171">
            <v>205.79999999999998</v>
          </cell>
          <cell r="BG171">
            <v>102.89999999999999</v>
          </cell>
          <cell r="BH171">
            <v>117.60000000000001</v>
          </cell>
          <cell r="BI171">
            <v>117.60000000000001</v>
          </cell>
          <cell r="BJ171">
            <v>117.60000000000001</v>
          </cell>
          <cell r="BK171">
            <v>352.8</v>
          </cell>
          <cell r="BL171">
            <v>345</v>
          </cell>
          <cell r="BM171">
            <v>294</v>
          </cell>
          <cell r="BN171">
            <v>391.02000000000004</v>
          </cell>
          <cell r="BO171">
            <v>58.800000000000004</v>
          </cell>
          <cell r="BP171">
            <v>294</v>
          </cell>
          <cell r="BQ171">
            <v>294</v>
          </cell>
          <cell r="BR171">
            <v>147</v>
          </cell>
          <cell r="BS171">
            <v>147</v>
          </cell>
          <cell r="CB171">
            <v>240</v>
          </cell>
          <cell r="CC171">
            <v>192</v>
          </cell>
          <cell r="CD171">
            <v>96</v>
          </cell>
          <cell r="CE171">
            <v>84</v>
          </cell>
          <cell r="CF171">
            <v>48</v>
          </cell>
          <cell r="CG171">
            <v>42</v>
          </cell>
          <cell r="CH171">
            <v>240</v>
          </cell>
          <cell r="CJ171">
            <v>60</v>
          </cell>
          <cell r="CK171">
            <v>30</v>
          </cell>
          <cell r="CL171">
            <v>30</v>
          </cell>
          <cell r="CM171">
            <v>24</v>
          </cell>
          <cell r="CN171">
            <v>48</v>
          </cell>
          <cell r="CO171">
            <v>168</v>
          </cell>
          <cell r="CP171">
            <v>288</v>
          </cell>
          <cell r="CQ171">
            <v>180</v>
          </cell>
          <cell r="CR171">
            <v>84</v>
          </cell>
          <cell r="CS171">
            <v>156</v>
          </cell>
          <cell r="CT171">
            <v>144</v>
          </cell>
          <cell r="CU171">
            <v>132</v>
          </cell>
          <cell r="CV171">
            <v>132</v>
          </cell>
          <cell r="CW171">
            <v>132</v>
          </cell>
          <cell r="CX171">
            <v>60</v>
          </cell>
          <cell r="CY171">
            <v>60</v>
          </cell>
          <cell r="CZ171">
            <v>84</v>
          </cell>
          <cell r="DA171">
            <v>60</v>
          </cell>
          <cell r="DB171">
            <v>60</v>
          </cell>
          <cell r="DC171">
            <v>36</v>
          </cell>
          <cell r="DD171">
            <v>36</v>
          </cell>
          <cell r="DE171">
            <v>180</v>
          </cell>
          <cell r="DF171">
            <v>192</v>
          </cell>
          <cell r="DG171">
            <v>84</v>
          </cell>
          <cell r="DH171">
            <v>84</v>
          </cell>
          <cell r="DI171">
            <v>192</v>
          </cell>
          <cell r="DJ171">
            <v>120</v>
          </cell>
          <cell r="DK171">
            <v>120</v>
          </cell>
          <cell r="DL171">
            <v>48</v>
          </cell>
          <cell r="DM171">
            <v>36</v>
          </cell>
          <cell r="DN171">
            <v>36</v>
          </cell>
          <cell r="DO171">
            <v>48</v>
          </cell>
          <cell r="DP171">
            <v>48</v>
          </cell>
          <cell r="DQ171">
            <v>48</v>
          </cell>
          <cell r="DR171">
            <v>48</v>
          </cell>
          <cell r="DS171">
            <v>36</v>
          </cell>
          <cell r="DT171">
            <v>36</v>
          </cell>
          <cell r="DU171">
            <v>144</v>
          </cell>
          <cell r="DV171">
            <v>96</v>
          </cell>
          <cell r="DW171">
            <v>36</v>
          </cell>
          <cell r="DX171">
            <v>96</v>
          </cell>
          <cell r="DY171">
            <v>84</v>
          </cell>
          <cell r="DZ171">
            <v>48</v>
          </cell>
          <cell r="EA171">
            <v>84</v>
          </cell>
          <cell r="EB171">
            <v>48</v>
          </cell>
          <cell r="EC171">
            <v>48</v>
          </cell>
          <cell r="ED171">
            <v>48</v>
          </cell>
          <cell r="EE171">
            <v>144</v>
          </cell>
          <cell r="EF171">
            <v>60</v>
          </cell>
          <cell r="EG171">
            <v>120</v>
          </cell>
          <cell r="EH171">
            <v>72</v>
          </cell>
          <cell r="EK171" t="str">
            <v>Bettenburg, David</v>
          </cell>
        </row>
        <row r="172">
          <cell r="A172">
            <v>169</v>
          </cell>
          <cell r="B172" t="str">
            <v xml:space="preserve"> Canakes, JT</v>
          </cell>
          <cell r="C172">
            <v>17</v>
          </cell>
          <cell r="D172">
            <v>1</v>
          </cell>
          <cell r="E172">
            <v>1</v>
          </cell>
          <cell r="F172">
            <v>1</v>
          </cell>
          <cell r="G172">
            <v>285</v>
          </cell>
          <cell r="H172">
            <v>425</v>
          </cell>
          <cell r="I172">
            <v>295</v>
          </cell>
          <cell r="J172">
            <v>285</v>
          </cell>
          <cell r="K172">
            <v>256.5</v>
          </cell>
          <cell r="L172">
            <v>199.5</v>
          </cell>
          <cell r="M172">
            <v>199.5</v>
          </cell>
          <cell r="N172">
            <v>185.25</v>
          </cell>
          <cell r="O172">
            <v>425</v>
          </cell>
          <cell r="P172">
            <v>199.5</v>
          </cell>
          <cell r="Q172">
            <v>199.5</v>
          </cell>
          <cell r="R172">
            <v>467.50000000000006</v>
          </cell>
          <cell r="S172">
            <v>637.5</v>
          </cell>
          <cell r="T172">
            <v>142.5</v>
          </cell>
          <cell r="U172">
            <v>114</v>
          </cell>
          <cell r="V172">
            <v>114</v>
          </cell>
          <cell r="W172">
            <v>99.75</v>
          </cell>
          <cell r="X172">
            <v>99.75</v>
          </cell>
          <cell r="Y172">
            <v>191.25</v>
          </cell>
          <cell r="Z172">
            <v>318.75</v>
          </cell>
          <cell r="AA172">
            <v>191.25</v>
          </cell>
          <cell r="AB172">
            <v>191.25</v>
          </cell>
          <cell r="AC172">
            <v>467.50000000000006</v>
          </cell>
          <cell r="AD172">
            <v>114</v>
          </cell>
          <cell r="AE172">
            <v>565.25</v>
          </cell>
          <cell r="AF172">
            <v>488.74999999999994</v>
          </cell>
          <cell r="AG172">
            <v>356.25</v>
          </cell>
          <cell r="AH172">
            <v>185.25</v>
          </cell>
          <cell r="AI172">
            <v>368.75</v>
          </cell>
          <cell r="AJ172">
            <v>177</v>
          </cell>
          <cell r="AK172">
            <v>285</v>
          </cell>
          <cell r="AL172">
            <v>212.5</v>
          </cell>
          <cell r="AM172">
            <v>212.5</v>
          </cell>
          <cell r="AX172">
            <v>425</v>
          </cell>
          <cell r="AY172">
            <v>340</v>
          </cell>
          <cell r="AZ172">
            <v>212.5</v>
          </cell>
          <cell r="BA172">
            <v>191.25</v>
          </cell>
          <cell r="BB172">
            <v>170</v>
          </cell>
          <cell r="BC172">
            <v>85</v>
          </cell>
          <cell r="BD172">
            <v>255</v>
          </cell>
          <cell r="BE172">
            <v>148.75</v>
          </cell>
          <cell r="BF172">
            <v>297.5</v>
          </cell>
          <cell r="BG172">
            <v>148.75</v>
          </cell>
          <cell r="BH172">
            <v>170</v>
          </cell>
          <cell r="BI172">
            <v>170</v>
          </cell>
          <cell r="BJ172">
            <v>170</v>
          </cell>
          <cell r="BK172">
            <v>510</v>
          </cell>
          <cell r="BL172">
            <v>427.5</v>
          </cell>
          <cell r="BM172">
            <v>425</v>
          </cell>
          <cell r="BN172">
            <v>565.25</v>
          </cell>
          <cell r="BO172">
            <v>85</v>
          </cell>
          <cell r="BP172">
            <v>425</v>
          </cell>
          <cell r="BQ172">
            <v>425</v>
          </cell>
          <cell r="BR172">
            <v>212.5</v>
          </cell>
          <cell r="BS172">
            <v>212.5</v>
          </cell>
          <cell r="CB172">
            <v>295</v>
          </cell>
          <cell r="CC172">
            <v>236</v>
          </cell>
          <cell r="CD172">
            <v>118</v>
          </cell>
          <cell r="CE172">
            <v>103.25</v>
          </cell>
          <cell r="CF172">
            <v>59</v>
          </cell>
          <cell r="CG172">
            <v>51.625</v>
          </cell>
          <cell r="CH172">
            <v>295</v>
          </cell>
          <cell r="CJ172">
            <v>73.75</v>
          </cell>
          <cell r="CK172">
            <v>36.875</v>
          </cell>
          <cell r="CL172">
            <v>36.875</v>
          </cell>
          <cell r="CM172">
            <v>29.5</v>
          </cell>
          <cell r="CN172">
            <v>59</v>
          </cell>
          <cell r="CO172">
            <v>206.5</v>
          </cell>
          <cell r="CP172">
            <v>354</v>
          </cell>
          <cell r="CQ172">
            <v>221.25</v>
          </cell>
          <cell r="CR172">
            <v>103.25</v>
          </cell>
          <cell r="CS172">
            <v>191.75</v>
          </cell>
          <cell r="CT172">
            <v>177</v>
          </cell>
          <cell r="CU172">
            <v>162.25</v>
          </cell>
          <cell r="CV172">
            <v>162.25</v>
          </cell>
          <cell r="CW172">
            <v>162.25</v>
          </cell>
          <cell r="CX172">
            <v>73.75</v>
          </cell>
          <cell r="CY172">
            <v>73.75</v>
          </cell>
          <cell r="CZ172">
            <v>103.25</v>
          </cell>
          <cell r="DA172">
            <v>73.75</v>
          </cell>
          <cell r="DB172">
            <v>73.75</v>
          </cell>
          <cell r="DC172">
            <v>44.25</v>
          </cell>
          <cell r="DD172">
            <v>44.25</v>
          </cell>
          <cell r="DE172">
            <v>221.25</v>
          </cell>
          <cell r="DF172">
            <v>236</v>
          </cell>
          <cell r="DG172">
            <v>103.25</v>
          </cell>
          <cell r="DH172">
            <v>103.25</v>
          </cell>
          <cell r="DI172">
            <v>236</v>
          </cell>
          <cell r="DJ172">
            <v>147.5</v>
          </cell>
          <cell r="DK172">
            <v>147.5</v>
          </cell>
          <cell r="DL172">
            <v>59</v>
          </cell>
          <cell r="DM172">
            <v>44.25</v>
          </cell>
          <cell r="DN172">
            <v>44.25</v>
          </cell>
          <cell r="DO172">
            <v>59</v>
          </cell>
          <cell r="DP172">
            <v>59</v>
          </cell>
          <cell r="DQ172">
            <v>59</v>
          </cell>
          <cell r="DR172">
            <v>59</v>
          </cell>
          <cell r="DS172">
            <v>44.25</v>
          </cell>
          <cell r="DT172">
            <v>44.25</v>
          </cell>
          <cell r="DU172">
            <v>177</v>
          </cell>
          <cell r="DV172">
            <v>118</v>
          </cell>
          <cell r="DW172">
            <v>44.25</v>
          </cell>
          <cell r="DX172">
            <v>118</v>
          </cell>
          <cell r="DY172">
            <v>103.25</v>
          </cell>
          <cell r="DZ172">
            <v>59</v>
          </cell>
          <cell r="EA172">
            <v>103.25</v>
          </cell>
          <cell r="EB172">
            <v>59</v>
          </cell>
          <cell r="EC172">
            <v>59</v>
          </cell>
          <cell r="ED172">
            <v>59</v>
          </cell>
          <cell r="EE172">
            <v>177</v>
          </cell>
          <cell r="EF172">
            <v>73.75</v>
          </cell>
          <cell r="EG172">
            <v>147.5</v>
          </cell>
          <cell r="EH172">
            <v>88.5</v>
          </cell>
          <cell r="EK172" t="str">
            <v xml:space="preserve"> Canakes, JT</v>
          </cell>
        </row>
        <row r="173">
          <cell r="A173">
            <v>170</v>
          </cell>
          <cell r="B173" t="str">
            <v>Geason, Kyle</v>
          </cell>
          <cell r="C173">
            <v>4</v>
          </cell>
          <cell r="D173">
            <v>1</v>
          </cell>
          <cell r="E173">
            <v>1</v>
          </cell>
          <cell r="F173">
            <v>1</v>
          </cell>
          <cell r="G173">
            <v>220</v>
          </cell>
          <cell r="H173">
            <v>380</v>
          </cell>
          <cell r="I173">
            <v>225</v>
          </cell>
          <cell r="J173">
            <v>220</v>
          </cell>
          <cell r="K173">
            <v>198</v>
          </cell>
          <cell r="L173">
            <v>154</v>
          </cell>
          <cell r="M173">
            <v>154</v>
          </cell>
          <cell r="N173">
            <v>143</v>
          </cell>
          <cell r="O173">
            <v>380</v>
          </cell>
          <cell r="P173">
            <v>154</v>
          </cell>
          <cell r="Q173">
            <v>154</v>
          </cell>
          <cell r="R173">
            <v>418.00000000000006</v>
          </cell>
          <cell r="S173">
            <v>570</v>
          </cell>
          <cell r="T173">
            <v>110</v>
          </cell>
          <cell r="U173">
            <v>88</v>
          </cell>
          <cell r="V173">
            <v>88</v>
          </cell>
          <cell r="W173">
            <v>77</v>
          </cell>
          <cell r="X173">
            <v>77</v>
          </cell>
          <cell r="Y173">
            <v>171</v>
          </cell>
          <cell r="Z173">
            <v>285</v>
          </cell>
          <cell r="AA173">
            <v>171</v>
          </cell>
          <cell r="AB173">
            <v>171</v>
          </cell>
          <cell r="AC173">
            <v>418.00000000000006</v>
          </cell>
          <cell r="AD173">
            <v>88</v>
          </cell>
          <cell r="AE173">
            <v>505.40000000000003</v>
          </cell>
          <cell r="AF173">
            <v>436.99999999999994</v>
          </cell>
          <cell r="AG173">
            <v>275</v>
          </cell>
          <cell r="AH173">
            <v>143</v>
          </cell>
          <cell r="AI173">
            <v>281.25</v>
          </cell>
          <cell r="AJ173">
            <v>135</v>
          </cell>
          <cell r="AK173">
            <v>220</v>
          </cell>
          <cell r="AL173">
            <v>190</v>
          </cell>
          <cell r="AM173">
            <v>190</v>
          </cell>
          <cell r="AX173">
            <v>380</v>
          </cell>
          <cell r="AY173">
            <v>304</v>
          </cell>
          <cell r="AZ173">
            <v>190</v>
          </cell>
          <cell r="BA173">
            <v>171</v>
          </cell>
          <cell r="BB173">
            <v>152</v>
          </cell>
          <cell r="BC173">
            <v>76</v>
          </cell>
          <cell r="BD173">
            <v>228</v>
          </cell>
          <cell r="BE173">
            <v>133</v>
          </cell>
          <cell r="BF173">
            <v>266</v>
          </cell>
          <cell r="BG173">
            <v>133</v>
          </cell>
          <cell r="BH173">
            <v>152</v>
          </cell>
          <cell r="BI173">
            <v>152</v>
          </cell>
          <cell r="BJ173">
            <v>152</v>
          </cell>
          <cell r="BK173">
            <v>456</v>
          </cell>
          <cell r="BL173">
            <v>330</v>
          </cell>
          <cell r="BM173">
            <v>380</v>
          </cell>
          <cell r="BN173">
            <v>505.40000000000003</v>
          </cell>
          <cell r="BO173">
            <v>76</v>
          </cell>
          <cell r="BP173">
            <v>380</v>
          </cell>
          <cell r="BQ173">
            <v>380</v>
          </cell>
          <cell r="BR173">
            <v>190</v>
          </cell>
          <cell r="BS173">
            <v>190</v>
          </cell>
          <cell r="CB173">
            <v>225</v>
          </cell>
          <cell r="CC173">
            <v>180</v>
          </cell>
          <cell r="CD173">
            <v>90</v>
          </cell>
          <cell r="CE173">
            <v>78.75</v>
          </cell>
          <cell r="CF173">
            <v>45</v>
          </cell>
          <cell r="CG173">
            <v>39.375</v>
          </cell>
          <cell r="CH173">
            <v>225</v>
          </cell>
          <cell r="CJ173">
            <v>56.25</v>
          </cell>
          <cell r="CK173">
            <v>28.125</v>
          </cell>
          <cell r="CL173">
            <v>28.125</v>
          </cell>
          <cell r="CM173">
            <v>22.5</v>
          </cell>
          <cell r="CN173">
            <v>45</v>
          </cell>
          <cell r="CO173">
            <v>157.5</v>
          </cell>
          <cell r="CP173">
            <v>270</v>
          </cell>
          <cell r="CQ173">
            <v>168.75</v>
          </cell>
          <cell r="CR173">
            <v>78.75</v>
          </cell>
          <cell r="CS173">
            <v>146.25</v>
          </cell>
          <cell r="CT173">
            <v>135</v>
          </cell>
          <cell r="CU173">
            <v>123.75000000000001</v>
          </cell>
          <cell r="CV173">
            <v>123.75000000000001</v>
          </cell>
          <cell r="CW173">
            <v>123.75000000000001</v>
          </cell>
          <cell r="CX173">
            <v>56.25</v>
          </cell>
          <cell r="CY173">
            <v>56.25</v>
          </cell>
          <cell r="CZ173">
            <v>78.75</v>
          </cell>
          <cell r="DA173">
            <v>56.25</v>
          </cell>
          <cell r="DB173">
            <v>56.25</v>
          </cell>
          <cell r="DC173">
            <v>33.75</v>
          </cell>
          <cell r="DD173">
            <v>33.75</v>
          </cell>
          <cell r="DE173">
            <v>168.75</v>
          </cell>
          <cell r="DF173">
            <v>180</v>
          </cell>
          <cell r="DG173">
            <v>78.75</v>
          </cell>
          <cell r="DH173">
            <v>78.75</v>
          </cell>
          <cell r="DI173">
            <v>180</v>
          </cell>
          <cell r="DJ173">
            <v>112.5</v>
          </cell>
          <cell r="DK173">
            <v>112.5</v>
          </cell>
          <cell r="DL173">
            <v>45</v>
          </cell>
          <cell r="DM173">
            <v>33.75</v>
          </cell>
          <cell r="DN173">
            <v>33.75</v>
          </cell>
          <cell r="DO173">
            <v>45</v>
          </cell>
          <cell r="DP173">
            <v>45</v>
          </cell>
          <cell r="DQ173">
            <v>45</v>
          </cell>
          <cell r="DR173">
            <v>45</v>
          </cell>
          <cell r="DS173">
            <v>33.75</v>
          </cell>
          <cell r="DT173">
            <v>33.75</v>
          </cell>
          <cell r="DU173">
            <v>135</v>
          </cell>
          <cell r="DV173">
            <v>90</v>
          </cell>
          <cell r="DW173">
            <v>33.75</v>
          </cell>
          <cell r="DX173">
            <v>90</v>
          </cell>
          <cell r="DY173">
            <v>78.75</v>
          </cell>
          <cell r="DZ173">
            <v>45</v>
          </cell>
          <cell r="EA173">
            <v>78.75</v>
          </cell>
          <cell r="EB173">
            <v>45</v>
          </cell>
          <cell r="EC173">
            <v>45</v>
          </cell>
          <cell r="ED173">
            <v>45</v>
          </cell>
          <cell r="EE173">
            <v>135</v>
          </cell>
          <cell r="EF173">
            <v>56.25</v>
          </cell>
          <cell r="EG173">
            <v>112.5</v>
          </cell>
          <cell r="EH173">
            <v>67.5</v>
          </cell>
          <cell r="EK173" t="str">
            <v>Geason, Kyle</v>
          </cell>
        </row>
        <row r="174">
          <cell r="A174">
            <v>171</v>
          </cell>
          <cell r="B174" t="str">
            <v>Cocker Kyle</v>
          </cell>
          <cell r="D174">
            <v>1</v>
          </cell>
          <cell r="E174">
            <v>1</v>
          </cell>
          <cell r="F174">
            <v>1</v>
          </cell>
          <cell r="G174">
            <v>220</v>
          </cell>
          <cell r="H174">
            <v>300</v>
          </cell>
          <cell r="I174">
            <v>205</v>
          </cell>
          <cell r="J174">
            <v>220</v>
          </cell>
          <cell r="K174">
            <v>198</v>
          </cell>
          <cell r="L174">
            <v>154</v>
          </cell>
          <cell r="M174">
            <v>154</v>
          </cell>
          <cell r="N174">
            <v>143</v>
          </cell>
          <cell r="O174">
            <v>300</v>
          </cell>
          <cell r="P174">
            <v>154</v>
          </cell>
          <cell r="Q174">
            <v>154</v>
          </cell>
          <cell r="R174">
            <v>330</v>
          </cell>
          <cell r="S174">
            <v>450</v>
          </cell>
          <cell r="T174">
            <v>110</v>
          </cell>
          <cell r="U174">
            <v>88</v>
          </cell>
          <cell r="V174">
            <v>88</v>
          </cell>
          <cell r="W174">
            <v>77</v>
          </cell>
          <cell r="X174">
            <v>77</v>
          </cell>
          <cell r="Y174">
            <v>135</v>
          </cell>
          <cell r="Z174">
            <v>225</v>
          </cell>
          <cell r="AA174">
            <v>135</v>
          </cell>
          <cell r="AB174">
            <v>135</v>
          </cell>
          <cell r="AC174">
            <v>330</v>
          </cell>
          <cell r="AD174">
            <v>88</v>
          </cell>
          <cell r="AE174">
            <v>399</v>
          </cell>
          <cell r="AF174">
            <v>345</v>
          </cell>
          <cell r="AG174">
            <v>275</v>
          </cell>
          <cell r="AH174">
            <v>143</v>
          </cell>
          <cell r="AI174">
            <v>256.25</v>
          </cell>
          <cell r="AJ174">
            <v>123</v>
          </cell>
          <cell r="AK174">
            <v>220</v>
          </cell>
          <cell r="AL174">
            <v>150</v>
          </cell>
          <cell r="AM174">
            <v>150</v>
          </cell>
          <cell r="AX174">
            <v>300</v>
          </cell>
          <cell r="AY174">
            <v>240</v>
          </cell>
          <cell r="AZ174">
            <v>150</v>
          </cell>
          <cell r="BA174">
            <v>135</v>
          </cell>
          <cell r="BB174">
            <v>120</v>
          </cell>
          <cell r="BC174">
            <v>60</v>
          </cell>
          <cell r="BD174">
            <v>180</v>
          </cell>
          <cell r="BE174">
            <v>105</v>
          </cell>
          <cell r="BF174">
            <v>210</v>
          </cell>
          <cell r="BG174">
            <v>105</v>
          </cell>
          <cell r="BH174">
            <v>120</v>
          </cell>
          <cell r="BI174">
            <v>120</v>
          </cell>
          <cell r="BJ174">
            <v>120</v>
          </cell>
          <cell r="BK174">
            <v>360</v>
          </cell>
          <cell r="BL174">
            <v>330</v>
          </cell>
          <cell r="BM174">
            <v>300</v>
          </cell>
          <cell r="BN174">
            <v>399</v>
          </cell>
          <cell r="BO174">
            <v>60</v>
          </cell>
          <cell r="BP174">
            <v>300</v>
          </cell>
          <cell r="BQ174">
            <v>300</v>
          </cell>
          <cell r="BR174">
            <v>150</v>
          </cell>
          <cell r="BS174">
            <v>150</v>
          </cell>
          <cell r="CB174">
            <v>205</v>
          </cell>
          <cell r="CC174">
            <v>164</v>
          </cell>
          <cell r="CD174">
            <v>82</v>
          </cell>
          <cell r="CE174">
            <v>71.75</v>
          </cell>
          <cell r="CF174">
            <v>41</v>
          </cell>
          <cell r="CG174">
            <v>35.875</v>
          </cell>
          <cell r="CH174">
            <v>205</v>
          </cell>
          <cell r="CJ174">
            <v>51.25</v>
          </cell>
          <cell r="CK174">
            <v>25.625</v>
          </cell>
          <cell r="CL174">
            <v>25.625</v>
          </cell>
          <cell r="CM174">
            <v>20.5</v>
          </cell>
          <cell r="CN174">
            <v>41</v>
          </cell>
          <cell r="CO174">
            <v>143.5</v>
          </cell>
          <cell r="CP174">
            <v>246</v>
          </cell>
          <cell r="CQ174">
            <v>153.75</v>
          </cell>
          <cell r="CR174">
            <v>71.75</v>
          </cell>
          <cell r="CS174">
            <v>133.25</v>
          </cell>
          <cell r="CT174">
            <v>123</v>
          </cell>
          <cell r="CU174">
            <v>112.75000000000001</v>
          </cell>
          <cell r="CV174">
            <v>112.75000000000001</v>
          </cell>
          <cell r="CW174">
            <v>112.75000000000001</v>
          </cell>
          <cell r="CX174">
            <v>51.25</v>
          </cell>
          <cell r="CY174">
            <v>51.25</v>
          </cell>
          <cell r="CZ174">
            <v>71.75</v>
          </cell>
          <cell r="DA174">
            <v>51.25</v>
          </cell>
          <cell r="DB174">
            <v>51.25</v>
          </cell>
          <cell r="DC174">
            <v>30.75</v>
          </cell>
          <cell r="DD174">
            <v>30.75</v>
          </cell>
          <cell r="DE174">
            <v>153.75</v>
          </cell>
          <cell r="DF174">
            <v>164</v>
          </cell>
          <cell r="DG174">
            <v>71.75</v>
          </cell>
          <cell r="DH174">
            <v>71.75</v>
          </cell>
          <cell r="DI174">
            <v>164</v>
          </cell>
          <cell r="DJ174">
            <v>102.5</v>
          </cell>
          <cell r="DK174">
            <v>102.5</v>
          </cell>
          <cell r="DL174">
            <v>41</v>
          </cell>
          <cell r="DM174">
            <v>30.75</v>
          </cell>
          <cell r="DN174">
            <v>30.75</v>
          </cell>
          <cell r="DO174">
            <v>41</v>
          </cell>
          <cell r="DP174">
            <v>41</v>
          </cell>
          <cell r="DQ174">
            <v>41</v>
          </cell>
          <cell r="DR174">
            <v>41</v>
          </cell>
          <cell r="DS174">
            <v>30.75</v>
          </cell>
          <cell r="DT174">
            <v>30.75</v>
          </cell>
          <cell r="DU174">
            <v>123</v>
          </cell>
          <cell r="DV174">
            <v>82</v>
          </cell>
          <cell r="DW174">
            <v>30.75</v>
          </cell>
          <cell r="DX174">
            <v>82</v>
          </cell>
          <cell r="DY174">
            <v>71.75</v>
          </cell>
          <cell r="DZ174">
            <v>41</v>
          </cell>
          <cell r="EA174">
            <v>71.75</v>
          </cell>
          <cell r="EB174">
            <v>41</v>
          </cell>
          <cell r="EC174">
            <v>41</v>
          </cell>
          <cell r="ED174">
            <v>41</v>
          </cell>
          <cell r="EE174">
            <v>123</v>
          </cell>
          <cell r="EF174">
            <v>51.25</v>
          </cell>
          <cell r="EG174">
            <v>102.5</v>
          </cell>
          <cell r="EH174">
            <v>61.5</v>
          </cell>
          <cell r="EK174" t="str">
            <v>Cocker Kyle</v>
          </cell>
        </row>
        <row r="175">
          <cell r="A175">
            <v>172</v>
          </cell>
          <cell r="B175" t="str">
            <v xml:space="preserve">Barriball, Jay </v>
          </cell>
          <cell r="C175" t="str">
            <v>26  </v>
          </cell>
          <cell r="D175">
            <v>1</v>
          </cell>
          <cell r="E175">
            <v>1</v>
          </cell>
          <cell r="F175">
            <v>1</v>
          </cell>
          <cell r="G175">
            <v>200</v>
          </cell>
          <cell r="H175">
            <v>340</v>
          </cell>
          <cell r="I175">
            <v>275</v>
          </cell>
          <cell r="J175">
            <v>200</v>
          </cell>
          <cell r="K175">
            <v>180</v>
          </cell>
          <cell r="L175">
            <v>140</v>
          </cell>
          <cell r="M175">
            <v>140</v>
          </cell>
          <cell r="N175">
            <v>130</v>
          </cell>
          <cell r="O175">
            <v>340</v>
          </cell>
          <cell r="P175">
            <v>140</v>
          </cell>
          <cell r="Q175">
            <v>140</v>
          </cell>
          <cell r="R175">
            <v>374.00000000000006</v>
          </cell>
          <cell r="S175">
            <v>510</v>
          </cell>
          <cell r="T175">
            <v>100</v>
          </cell>
          <cell r="U175">
            <v>80</v>
          </cell>
          <cell r="V175">
            <v>80</v>
          </cell>
          <cell r="W175">
            <v>70</v>
          </cell>
          <cell r="X175">
            <v>70</v>
          </cell>
          <cell r="Y175">
            <v>153</v>
          </cell>
          <cell r="Z175">
            <v>255</v>
          </cell>
          <cell r="AA175">
            <v>153</v>
          </cell>
          <cell r="AB175">
            <v>153</v>
          </cell>
          <cell r="AC175">
            <v>374.00000000000006</v>
          </cell>
          <cell r="AD175">
            <v>80</v>
          </cell>
          <cell r="AE175">
            <v>452.20000000000005</v>
          </cell>
          <cell r="AF175">
            <v>390.99999999999994</v>
          </cell>
          <cell r="AG175">
            <v>250</v>
          </cell>
          <cell r="AH175">
            <v>130</v>
          </cell>
          <cell r="AI175">
            <v>343.75</v>
          </cell>
          <cell r="AJ175">
            <v>165</v>
          </cell>
          <cell r="AK175">
            <v>200</v>
          </cell>
          <cell r="AL175">
            <v>170</v>
          </cell>
          <cell r="AM175">
            <v>170</v>
          </cell>
          <cell r="AX175">
            <v>340</v>
          </cell>
          <cell r="AY175">
            <v>272</v>
          </cell>
          <cell r="AZ175">
            <v>170</v>
          </cell>
          <cell r="BA175">
            <v>153</v>
          </cell>
          <cell r="BB175">
            <v>136</v>
          </cell>
          <cell r="BC175">
            <v>68</v>
          </cell>
          <cell r="BD175">
            <v>204</v>
          </cell>
          <cell r="BE175">
            <v>118.99999999999999</v>
          </cell>
          <cell r="BF175">
            <v>237.99999999999997</v>
          </cell>
          <cell r="BG175">
            <v>118.99999999999999</v>
          </cell>
          <cell r="BH175">
            <v>136</v>
          </cell>
          <cell r="BI175">
            <v>136</v>
          </cell>
          <cell r="BJ175">
            <v>136</v>
          </cell>
          <cell r="BK175">
            <v>408</v>
          </cell>
          <cell r="BL175">
            <v>300</v>
          </cell>
          <cell r="BM175">
            <v>340</v>
          </cell>
          <cell r="BN175">
            <v>452.20000000000005</v>
          </cell>
          <cell r="BO175">
            <v>68</v>
          </cell>
          <cell r="BP175">
            <v>340</v>
          </cell>
          <cell r="BQ175">
            <v>340</v>
          </cell>
          <cell r="BR175">
            <v>170</v>
          </cell>
          <cell r="BS175">
            <v>170</v>
          </cell>
          <cell r="CB175">
            <v>275</v>
          </cell>
          <cell r="CC175">
            <v>220</v>
          </cell>
          <cell r="CD175">
            <v>110</v>
          </cell>
          <cell r="CE175">
            <v>96.25</v>
          </cell>
          <cell r="CF175">
            <v>55</v>
          </cell>
          <cell r="CG175">
            <v>48.125</v>
          </cell>
          <cell r="CH175">
            <v>275</v>
          </cell>
          <cell r="CJ175">
            <v>68.75</v>
          </cell>
          <cell r="CK175">
            <v>34.375</v>
          </cell>
          <cell r="CL175">
            <v>34.375</v>
          </cell>
          <cell r="CM175">
            <v>27.5</v>
          </cell>
          <cell r="CN175">
            <v>55</v>
          </cell>
          <cell r="CO175">
            <v>192.5</v>
          </cell>
          <cell r="CP175">
            <v>330</v>
          </cell>
          <cell r="CQ175">
            <v>206.25</v>
          </cell>
          <cell r="CR175">
            <v>96.25</v>
          </cell>
          <cell r="CS175">
            <v>178.75</v>
          </cell>
          <cell r="CT175">
            <v>165</v>
          </cell>
          <cell r="CU175">
            <v>151.25</v>
          </cell>
          <cell r="CV175">
            <v>151.25</v>
          </cell>
          <cell r="CW175">
            <v>151.25</v>
          </cell>
          <cell r="CX175">
            <v>68.75</v>
          </cell>
          <cell r="CY175">
            <v>68.75</v>
          </cell>
          <cell r="CZ175">
            <v>96.25</v>
          </cell>
          <cell r="DA175">
            <v>68.75</v>
          </cell>
          <cell r="DB175">
            <v>68.75</v>
          </cell>
          <cell r="DC175">
            <v>41.25</v>
          </cell>
          <cell r="DD175">
            <v>41.25</v>
          </cell>
          <cell r="DE175">
            <v>206.25</v>
          </cell>
          <cell r="DF175">
            <v>220</v>
          </cell>
          <cell r="DG175">
            <v>96.25</v>
          </cell>
          <cell r="DH175">
            <v>96.25</v>
          </cell>
          <cell r="DI175">
            <v>220</v>
          </cell>
          <cell r="DJ175">
            <v>137.5</v>
          </cell>
          <cell r="DK175">
            <v>137.5</v>
          </cell>
          <cell r="DL175">
            <v>55</v>
          </cell>
          <cell r="DM175">
            <v>41.25</v>
          </cell>
          <cell r="DN175">
            <v>41.25</v>
          </cell>
          <cell r="DO175">
            <v>55</v>
          </cell>
          <cell r="DP175">
            <v>55</v>
          </cell>
          <cell r="DQ175">
            <v>55</v>
          </cell>
          <cell r="DR175">
            <v>55</v>
          </cell>
          <cell r="DS175">
            <v>41.25</v>
          </cell>
          <cell r="DT175">
            <v>41.25</v>
          </cell>
          <cell r="DU175">
            <v>165</v>
          </cell>
          <cell r="DV175">
            <v>110</v>
          </cell>
          <cell r="DW175">
            <v>41.25</v>
          </cell>
          <cell r="DX175">
            <v>110</v>
          </cell>
          <cell r="DY175">
            <v>96.25</v>
          </cell>
          <cell r="DZ175">
            <v>55</v>
          </cell>
          <cell r="EA175">
            <v>96.25</v>
          </cell>
          <cell r="EB175">
            <v>55</v>
          </cell>
          <cell r="EC175">
            <v>55</v>
          </cell>
          <cell r="ED175">
            <v>55</v>
          </cell>
          <cell r="EE175">
            <v>165</v>
          </cell>
          <cell r="EF175">
            <v>68.75</v>
          </cell>
          <cell r="EG175">
            <v>137.5</v>
          </cell>
          <cell r="EH175">
            <v>82.5</v>
          </cell>
          <cell r="EK175" t="str">
            <v xml:space="preserve">Barriball, Jay </v>
          </cell>
        </row>
        <row r="176">
          <cell r="A176">
            <v>173</v>
          </cell>
          <cell r="B176" t="str">
            <v xml:space="preserve">Cepis, Jake </v>
          </cell>
          <cell r="C176">
            <v>17</v>
          </cell>
          <cell r="D176">
            <v>1</v>
          </cell>
          <cell r="E176">
            <v>1</v>
          </cell>
          <cell r="F176">
            <v>1</v>
          </cell>
          <cell r="G176">
            <v>265</v>
          </cell>
          <cell r="H176">
            <v>425</v>
          </cell>
          <cell r="I176">
            <v>255</v>
          </cell>
          <cell r="J176">
            <v>265</v>
          </cell>
          <cell r="K176">
            <v>238.5</v>
          </cell>
          <cell r="L176">
            <v>185.5</v>
          </cell>
          <cell r="M176">
            <v>185.5</v>
          </cell>
          <cell r="N176">
            <v>172.25</v>
          </cell>
          <cell r="O176">
            <v>425</v>
          </cell>
          <cell r="P176">
            <v>185.5</v>
          </cell>
          <cell r="Q176">
            <v>185.5</v>
          </cell>
          <cell r="R176">
            <v>467.50000000000006</v>
          </cell>
          <cell r="S176">
            <v>637.5</v>
          </cell>
          <cell r="T176">
            <v>132.5</v>
          </cell>
          <cell r="U176">
            <v>106</v>
          </cell>
          <cell r="V176">
            <v>106</v>
          </cell>
          <cell r="W176">
            <v>92.75</v>
          </cell>
          <cell r="X176">
            <v>92.75</v>
          </cell>
          <cell r="Y176">
            <v>191.25</v>
          </cell>
          <cell r="Z176">
            <v>318.75</v>
          </cell>
          <cell r="AA176">
            <v>191.25</v>
          </cell>
          <cell r="AB176">
            <v>191.25</v>
          </cell>
          <cell r="AC176">
            <v>467.50000000000006</v>
          </cell>
          <cell r="AD176">
            <v>106</v>
          </cell>
          <cell r="AE176">
            <v>565.25</v>
          </cell>
          <cell r="AF176">
            <v>488.74999999999994</v>
          </cell>
          <cell r="AG176">
            <v>331.25</v>
          </cell>
          <cell r="AH176">
            <v>172.25</v>
          </cell>
          <cell r="AI176">
            <v>318.75</v>
          </cell>
          <cell r="AJ176">
            <v>153</v>
          </cell>
          <cell r="AK176">
            <v>265</v>
          </cell>
          <cell r="AL176">
            <v>212.5</v>
          </cell>
          <cell r="AM176">
            <v>212.5</v>
          </cell>
          <cell r="AX176">
            <v>425</v>
          </cell>
          <cell r="AY176">
            <v>340</v>
          </cell>
          <cell r="AZ176">
            <v>212.5</v>
          </cell>
          <cell r="BA176">
            <v>191.25</v>
          </cell>
          <cell r="BB176">
            <v>170</v>
          </cell>
          <cell r="BC176">
            <v>85</v>
          </cell>
          <cell r="BD176">
            <v>255</v>
          </cell>
          <cell r="BE176">
            <v>148.75</v>
          </cell>
          <cell r="BF176">
            <v>297.5</v>
          </cell>
          <cell r="BG176">
            <v>148.75</v>
          </cell>
          <cell r="BH176">
            <v>170</v>
          </cell>
          <cell r="BI176">
            <v>170</v>
          </cell>
          <cell r="BJ176">
            <v>170</v>
          </cell>
          <cell r="BK176">
            <v>510</v>
          </cell>
          <cell r="BL176">
            <v>397.5</v>
          </cell>
          <cell r="BM176">
            <v>425</v>
          </cell>
          <cell r="BN176">
            <v>565.25</v>
          </cell>
          <cell r="BO176">
            <v>85</v>
          </cell>
          <cell r="BP176">
            <v>425</v>
          </cell>
          <cell r="BQ176">
            <v>425</v>
          </cell>
          <cell r="BR176">
            <v>212.5</v>
          </cell>
          <cell r="BS176">
            <v>212.5</v>
          </cell>
          <cell r="CB176">
            <v>255</v>
          </cell>
          <cell r="CC176">
            <v>204</v>
          </cell>
          <cell r="CD176">
            <v>102</v>
          </cell>
          <cell r="CE176">
            <v>89.25</v>
          </cell>
          <cell r="CF176">
            <v>51</v>
          </cell>
          <cell r="CG176">
            <v>44.625</v>
          </cell>
          <cell r="CH176">
            <v>255</v>
          </cell>
          <cell r="CJ176">
            <v>63.75</v>
          </cell>
          <cell r="CK176">
            <v>31.875</v>
          </cell>
          <cell r="CL176">
            <v>31.875</v>
          </cell>
          <cell r="CM176">
            <v>25.5</v>
          </cell>
          <cell r="CN176">
            <v>51</v>
          </cell>
          <cell r="CO176">
            <v>178.5</v>
          </cell>
          <cell r="CP176">
            <v>306</v>
          </cell>
          <cell r="CQ176">
            <v>191.25</v>
          </cell>
          <cell r="CR176">
            <v>89.25</v>
          </cell>
          <cell r="CS176">
            <v>165.75</v>
          </cell>
          <cell r="CT176">
            <v>153</v>
          </cell>
          <cell r="CU176">
            <v>140.25</v>
          </cell>
          <cell r="CV176">
            <v>140.25</v>
          </cell>
          <cell r="CW176">
            <v>140.25</v>
          </cell>
          <cell r="CX176">
            <v>63.75</v>
          </cell>
          <cell r="CY176">
            <v>63.75</v>
          </cell>
          <cell r="CZ176">
            <v>89.25</v>
          </cell>
          <cell r="DA176">
            <v>63.75</v>
          </cell>
          <cell r="DB176">
            <v>63.75</v>
          </cell>
          <cell r="DC176">
            <v>38.25</v>
          </cell>
          <cell r="DD176">
            <v>38.25</v>
          </cell>
          <cell r="DE176">
            <v>191.25</v>
          </cell>
          <cell r="DF176">
            <v>204</v>
          </cell>
          <cell r="DG176">
            <v>89.25</v>
          </cell>
          <cell r="DH176">
            <v>89.25</v>
          </cell>
          <cell r="DI176">
            <v>204</v>
          </cell>
          <cell r="DJ176">
            <v>127.5</v>
          </cell>
          <cell r="DK176">
            <v>127.5</v>
          </cell>
          <cell r="DL176">
            <v>51</v>
          </cell>
          <cell r="DM176">
            <v>38.25</v>
          </cell>
          <cell r="DN176">
            <v>38.25</v>
          </cell>
          <cell r="DO176">
            <v>51</v>
          </cell>
          <cell r="DP176">
            <v>51</v>
          </cell>
          <cell r="DQ176">
            <v>51</v>
          </cell>
          <cell r="DR176">
            <v>51</v>
          </cell>
          <cell r="DS176">
            <v>38.25</v>
          </cell>
          <cell r="DT176">
            <v>38.25</v>
          </cell>
          <cell r="DU176">
            <v>153</v>
          </cell>
          <cell r="DV176">
            <v>102</v>
          </cell>
          <cell r="DW176">
            <v>38.25</v>
          </cell>
          <cell r="DX176">
            <v>102</v>
          </cell>
          <cell r="DY176">
            <v>89.25</v>
          </cell>
          <cell r="DZ176">
            <v>51</v>
          </cell>
          <cell r="EA176">
            <v>89.25</v>
          </cell>
          <cell r="EB176">
            <v>51</v>
          </cell>
          <cell r="EC176">
            <v>51</v>
          </cell>
          <cell r="ED176">
            <v>51</v>
          </cell>
          <cell r="EE176">
            <v>153</v>
          </cell>
          <cell r="EF176">
            <v>63.75</v>
          </cell>
          <cell r="EG176">
            <v>127.5</v>
          </cell>
          <cell r="EH176">
            <v>76.5</v>
          </cell>
          <cell r="EK176" t="str">
            <v xml:space="preserve">Cepis, Jake </v>
          </cell>
        </row>
        <row r="177">
          <cell r="A177">
            <v>174</v>
          </cell>
          <cell r="B177" t="str">
            <v>Fairchild, Cade</v>
          </cell>
          <cell r="C177" t="str">
            <v>28  </v>
          </cell>
          <cell r="D177">
            <v>1</v>
          </cell>
          <cell r="E177">
            <v>1</v>
          </cell>
          <cell r="F177">
            <v>1</v>
          </cell>
          <cell r="G177">
            <v>100</v>
          </cell>
          <cell r="H177">
            <v>345</v>
          </cell>
          <cell r="I177">
            <v>210</v>
          </cell>
          <cell r="J177">
            <v>100</v>
          </cell>
          <cell r="K177">
            <v>90</v>
          </cell>
          <cell r="L177">
            <v>70</v>
          </cell>
          <cell r="M177">
            <v>70</v>
          </cell>
          <cell r="N177">
            <v>65</v>
          </cell>
          <cell r="O177">
            <v>345</v>
          </cell>
          <cell r="P177">
            <v>70</v>
          </cell>
          <cell r="Q177">
            <v>70</v>
          </cell>
          <cell r="R177">
            <v>379.50000000000006</v>
          </cell>
          <cell r="S177">
            <v>517.5</v>
          </cell>
          <cell r="T177">
            <v>50</v>
          </cell>
          <cell r="U177">
            <v>40</v>
          </cell>
          <cell r="V177">
            <v>40</v>
          </cell>
          <cell r="W177">
            <v>35</v>
          </cell>
          <cell r="X177">
            <v>35</v>
          </cell>
          <cell r="Y177">
            <v>155.25</v>
          </cell>
          <cell r="Z177">
            <v>258.75</v>
          </cell>
          <cell r="AA177">
            <v>155.25</v>
          </cell>
          <cell r="AB177">
            <v>155.25</v>
          </cell>
          <cell r="AC177">
            <v>379.50000000000006</v>
          </cell>
          <cell r="AD177">
            <v>40</v>
          </cell>
          <cell r="AE177">
            <v>458.85</v>
          </cell>
          <cell r="AF177">
            <v>396.74999999999994</v>
          </cell>
          <cell r="AG177">
            <v>125</v>
          </cell>
          <cell r="AH177">
            <v>65</v>
          </cell>
          <cell r="AI177">
            <v>262.5</v>
          </cell>
          <cell r="AJ177">
            <v>126</v>
          </cell>
          <cell r="AK177">
            <v>100</v>
          </cell>
          <cell r="AL177">
            <v>172.5</v>
          </cell>
          <cell r="AM177">
            <v>172.5</v>
          </cell>
          <cell r="AX177">
            <v>345</v>
          </cell>
          <cell r="AY177">
            <v>276</v>
          </cell>
          <cell r="AZ177">
            <v>172.5</v>
          </cell>
          <cell r="BA177">
            <v>155.25</v>
          </cell>
          <cell r="BB177">
            <v>138</v>
          </cell>
          <cell r="BC177">
            <v>69</v>
          </cell>
          <cell r="BD177">
            <v>207</v>
          </cell>
          <cell r="BE177">
            <v>120.74999999999999</v>
          </cell>
          <cell r="BF177">
            <v>241.49999999999997</v>
          </cell>
          <cell r="BG177">
            <v>120.74999999999999</v>
          </cell>
          <cell r="BH177">
            <v>138</v>
          </cell>
          <cell r="BI177">
            <v>138</v>
          </cell>
          <cell r="BJ177">
            <v>138</v>
          </cell>
          <cell r="BK177">
            <v>414</v>
          </cell>
          <cell r="BL177">
            <v>150</v>
          </cell>
          <cell r="BM177">
            <v>345</v>
          </cell>
          <cell r="BN177">
            <v>458.85</v>
          </cell>
          <cell r="BO177">
            <v>69</v>
          </cell>
          <cell r="BP177">
            <v>345</v>
          </cell>
          <cell r="BQ177">
            <v>345</v>
          </cell>
          <cell r="BR177">
            <v>172.5</v>
          </cell>
          <cell r="BS177">
            <v>172.5</v>
          </cell>
          <cell r="CB177">
            <v>210</v>
          </cell>
          <cell r="CC177">
            <v>168</v>
          </cell>
          <cell r="CD177">
            <v>84</v>
          </cell>
          <cell r="CE177">
            <v>73.5</v>
          </cell>
          <cell r="CF177">
            <v>42</v>
          </cell>
          <cell r="CG177">
            <v>36.75</v>
          </cell>
          <cell r="CH177">
            <v>210</v>
          </cell>
          <cell r="CJ177">
            <v>52.5</v>
          </cell>
          <cell r="CK177">
            <v>26.25</v>
          </cell>
          <cell r="CL177">
            <v>26.25</v>
          </cell>
          <cell r="CM177">
            <v>21</v>
          </cell>
          <cell r="CN177">
            <v>42</v>
          </cell>
          <cell r="CO177">
            <v>147</v>
          </cell>
          <cell r="CP177">
            <v>252</v>
          </cell>
          <cell r="CQ177">
            <v>157.5</v>
          </cell>
          <cell r="CR177">
            <v>73.5</v>
          </cell>
          <cell r="CS177">
            <v>136.5</v>
          </cell>
          <cell r="CT177">
            <v>126</v>
          </cell>
          <cell r="CU177">
            <v>115.50000000000001</v>
          </cell>
          <cell r="CV177">
            <v>115.50000000000001</v>
          </cell>
          <cell r="CW177">
            <v>115.50000000000001</v>
          </cell>
          <cell r="CX177">
            <v>52.5</v>
          </cell>
          <cell r="CY177">
            <v>52.5</v>
          </cell>
          <cell r="CZ177">
            <v>73.5</v>
          </cell>
          <cell r="DA177">
            <v>52.5</v>
          </cell>
          <cell r="DB177">
            <v>52.5</v>
          </cell>
          <cell r="DC177">
            <v>31.5</v>
          </cell>
          <cell r="DD177">
            <v>31.5</v>
          </cell>
          <cell r="DE177">
            <v>157.5</v>
          </cell>
          <cell r="DF177">
            <v>168</v>
          </cell>
          <cell r="DG177">
            <v>73.5</v>
          </cell>
          <cell r="DH177">
            <v>73.5</v>
          </cell>
          <cell r="DI177">
            <v>168</v>
          </cell>
          <cell r="DJ177">
            <v>105</v>
          </cell>
          <cell r="DK177">
            <v>105</v>
          </cell>
          <cell r="DL177">
            <v>42</v>
          </cell>
          <cell r="DM177">
            <v>31.5</v>
          </cell>
          <cell r="DN177">
            <v>31.5</v>
          </cell>
          <cell r="DO177">
            <v>42</v>
          </cell>
          <cell r="DP177">
            <v>42</v>
          </cell>
          <cell r="DQ177">
            <v>42</v>
          </cell>
          <cell r="DR177">
            <v>42</v>
          </cell>
          <cell r="DS177">
            <v>31.5</v>
          </cell>
          <cell r="DT177">
            <v>31.5</v>
          </cell>
          <cell r="DU177">
            <v>126</v>
          </cell>
          <cell r="DV177">
            <v>84</v>
          </cell>
          <cell r="DW177">
            <v>31.5</v>
          </cell>
          <cell r="DX177">
            <v>84</v>
          </cell>
          <cell r="DY177">
            <v>73.5</v>
          </cell>
          <cell r="DZ177">
            <v>42</v>
          </cell>
          <cell r="EA177">
            <v>73.5</v>
          </cell>
          <cell r="EB177">
            <v>42</v>
          </cell>
          <cell r="EC177">
            <v>42</v>
          </cell>
          <cell r="ED177">
            <v>42</v>
          </cell>
          <cell r="EE177">
            <v>126</v>
          </cell>
          <cell r="EF177">
            <v>52.5</v>
          </cell>
          <cell r="EG177">
            <v>105</v>
          </cell>
          <cell r="EH177">
            <v>63</v>
          </cell>
          <cell r="EK177" t="str">
            <v>Fairchild, Cade</v>
          </cell>
        </row>
        <row r="178">
          <cell r="A178">
            <v>175</v>
          </cell>
          <cell r="B178" t="str">
            <v xml:space="preserve">Fischer, David </v>
          </cell>
          <cell r="C178" t="str">
            <v>20  </v>
          </cell>
          <cell r="D178">
            <v>1</v>
          </cell>
          <cell r="E178">
            <v>1</v>
          </cell>
          <cell r="F178">
            <v>1</v>
          </cell>
          <cell r="G178">
            <v>250</v>
          </cell>
          <cell r="H178">
            <v>371.82</v>
          </cell>
          <cell r="I178">
            <v>252</v>
          </cell>
          <cell r="J178">
            <v>250</v>
          </cell>
          <cell r="K178">
            <v>225</v>
          </cell>
          <cell r="L178">
            <v>175</v>
          </cell>
          <cell r="M178">
            <v>175</v>
          </cell>
          <cell r="N178">
            <v>162.5</v>
          </cell>
          <cell r="O178">
            <v>371.82</v>
          </cell>
          <cell r="P178">
            <v>175</v>
          </cell>
          <cell r="Q178">
            <v>175</v>
          </cell>
          <cell r="R178">
            <v>409.00200000000001</v>
          </cell>
          <cell r="S178">
            <v>557.73</v>
          </cell>
          <cell r="T178">
            <v>125</v>
          </cell>
          <cell r="U178">
            <v>100</v>
          </cell>
          <cell r="V178">
            <v>100</v>
          </cell>
          <cell r="W178">
            <v>87.5</v>
          </cell>
          <cell r="X178">
            <v>87.5</v>
          </cell>
          <cell r="Y178">
            <v>167.31899999999999</v>
          </cell>
          <cell r="Z178">
            <v>278.86500000000001</v>
          </cell>
          <cell r="AA178">
            <v>167.31899999999999</v>
          </cell>
          <cell r="AB178">
            <v>167.31899999999999</v>
          </cell>
          <cell r="AC178">
            <v>409.00200000000001</v>
          </cell>
          <cell r="AD178">
            <v>100</v>
          </cell>
          <cell r="AE178">
            <v>494.5206</v>
          </cell>
          <cell r="AF178">
            <v>427.59299999999996</v>
          </cell>
          <cell r="AG178">
            <v>312.5</v>
          </cell>
          <cell r="AH178">
            <v>162.5</v>
          </cell>
          <cell r="AI178">
            <v>315</v>
          </cell>
          <cell r="AJ178">
            <v>151.19999999999999</v>
          </cell>
          <cell r="AK178">
            <v>250</v>
          </cell>
          <cell r="AL178">
            <v>185.91</v>
          </cell>
          <cell r="AM178">
            <v>185.91</v>
          </cell>
          <cell r="AX178">
            <v>371.82</v>
          </cell>
          <cell r="AY178">
            <v>297.45600000000002</v>
          </cell>
          <cell r="AZ178">
            <v>185.91</v>
          </cell>
          <cell r="BA178">
            <v>167.31899999999999</v>
          </cell>
          <cell r="BB178">
            <v>148.72800000000001</v>
          </cell>
          <cell r="BC178">
            <v>74.364000000000004</v>
          </cell>
          <cell r="BD178">
            <v>223.09199999999998</v>
          </cell>
          <cell r="BE178">
            <v>130.137</v>
          </cell>
          <cell r="BF178">
            <v>260.274</v>
          </cell>
          <cell r="BG178">
            <v>130.137</v>
          </cell>
          <cell r="BH178">
            <v>148.72800000000001</v>
          </cell>
          <cell r="BI178">
            <v>148.72800000000001</v>
          </cell>
          <cell r="BJ178">
            <v>148.72800000000001</v>
          </cell>
          <cell r="BK178">
            <v>446.18399999999997</v>
          </cell>
          <cell r="BL178">
            <v>375</v>
          </cell>
          <cell r="BM178">
            <v>371.82</v>
          </cell>
          <cell r="BN178">
            <v>494.5206</v>
          </cell>
          <cell r="BO178">
            <v>74.364000000000004</v>
          </cell>
          <cell r="BP178">
            <v>371.82</v>
          </cell>
          <cell r="BQ178">
            <v>371.82</v>
          </cell>
          <cell r="BR178">
            <v>185.91</v>
          </cell>
          <cell r="BS178">
            <v>185.91</v>
          </cell>
          <cell r="CB178">
            <v>252</v>
          </cell>
          <cell r="CC178">
            <v>201.60000000000002</v>
          </cell>
          <cell r="CD178">
            <v>100.80000000000001</v>
          </cell>
          <cell r="CE178">
            <v>88.199999999999989</v>
          </cell>
          <cell r="CF178">
            <v>50.400000000000006</v>
          </cell>
          <cell r="CG178">
            <v>44.099999999999994</v>
          </cell>
          <cell r="CH178">
            <v>252</v>
          </cell>
          <cell r="CJ178">
            <v>63</v>
          </cell>
          <cell r="CK178">
            <v>31.5</v>
          </cell>
          <cell r="CL178">
            <v>31.5</v>
          </cell>
          <cell r="CM178">
            <v>25.200000000000003</v>
          </cell>
          <cell r="CN178">
            <v>50.400000000000006</v>
          </cell>
          <cell r="CO178">
            <v>176.39999999999998</v>
          </cell>
          <cell r="CP178">
            <v>302.39999999999998</v>
          </cell>
          <cell r="CQ178">
            <v>189</v>
          </cell>
          <cell r="CR178">
            <v>88.199999999999989</v>
          </cell>
          <cell r="CS178">
            <v>163.80000000000001</v>
          </cell>
          <cell r="CT178">
            <v>151.19999999999999</v>
          </cell>
          <cell r="CU178">
            <v>138.60000000000002</v>
          </cell>
          <cell r="CV178">
            <v>138.60000000000002</v>
          </cell>
          <cell r="CW178">
            <v>138.60000000000002</v>
          </cell>
          <cell r="CX178">
            <v>63</v>
          </cell>
          <cell r="CY178">
            <v>63</v>
          </cell>
          <cell r="CZ178">
            <v>88.199999999999989</v>
          </cell>
          <cell r="DA178">
            <v>63</v>
          </cell>
          <cell r="DB178">
            <v>63</v>
          </cell>
          <cell r="DC178">
            <v>37.799999999999997</v>
          </cell>
          <cell r="DD178">
            <v>37.799999999999997</v>
          </cell>
          <cell r="DE178">
            <v>189</v>
          </cell>
          <cell r="DF178">
            <v>201.60000000000002</v>
          </cell>
          <cell r="DG178">
            <v>88.199999999999989</v>
          </cell>
          <cell r="DH178">
            <v>88.199999999999989</v>
          </cell>
          <cell r="DI178">
            <v>201.60000000000002</v>
          </cell>
          <cell r="DJ178">
            <v>126</v>
          </cell>
          <cell r="DK178">
            <v>126</v>
          </cell>
          <cell r="DL178">
            <v>50.400000000000006</v>
          </cell>
          <cell r="DM178">
            <v>37.799999999999997</v>
          </cell>
          <cell r="DN178">
            <v>37.799999999999997</v>
          </cell>
          <cell r="DO178">
            <v>50.400000000000006</v>
          </cell>
          <cell r="DP178">
            <v>50.400000000000006</v>
          </cell>
          <cell r="DQ178">
            <v>50.400000000000006</v>
          </cell>
          <cell r="DR178">
            <v>50.400000000000006</v>
          </cell>
          <cell r="DS178">
            <v>37.799999999999997</v>
          </cell>
          <cell r="DT178">
            <v>37.799999999999997</v>
          </cell>
          <cell r="DU178">
            <v>151.19999999999999</v>
          </cell>
          <cell r="DV178">
            <v>100.80000000000001</v>
          </cell>
          <cell r="DW178">
            <v>37.799999999999997</v>
          </cell>
          <cell r="DX178">
            <v>100.80000000000001</v>
          </cell>
          <cell r="DY178">
            <v>88.199999999999989</v>
          </cell>
          <cell r="DZ178">
            <v>50.400000000000006</v>
          </cell>
          <cell r="EA178">
            <v>88.199999999999989</v>
          </cell>
          <cell r="EB178">
            <v>50.400000000000006</v>
          </cell>
          <cell r="EC178">
            <v>50.400000000000006</v>
          </cell>
          <cell r="ED178">
            <v>50.400000000000006</v>
          </cell>
          <cell r="EE178">
            <v>151.19999999999999</v>
          </cell>
          <cell r="EF178">
            <v>63</v>
          </cell>
          <cell r="EG178">
            <v>126</v>
          </cell>
          <cell r="EH178">
            <v>75.599999999999994</v>
          </cell>
          <cell r="EK178" t="str">
            <v xml:space="preserve">Fischer, David </v>
          </cell>
        </row>
        <row r="179">
          <cell r="A179">
            <v>176</v>
          </cell>
          <cell r="B179" t="str">
            <v>Hoeffel, Michael</v>
          </cell>
          <cell r="C179" t="str">
            <v>11  </v>
          </cell>
          <cell r="D179">
            <v>1</v>
          </cell>
          <cell r="E179">
            <v>1</v>
          </cell>
          <cell r="F179">
            <v>1</v>
          </cell>
          <cell r="G179">
            <v>230</v>
          </cell>
          <cell r="H179">
            <v>375</v>
          </cell>
          <cell r="I179">
            <v>285</v>
          </cell>
          <cell r="J179">
            <v>230</v>
          </cell>
          <cell r="K179">
            <v>207</v>
          </cell>
          <cell r="L179">
            <v>161</v>
          </cell>
          <cell r="M179">
            <v>161</v>
          </cell>
          <cell r="N179">
            <v>149.5</v>
          </cell>
          <cell r="O179">
            <v>375</v>
          </cell>
          <cell r="P179">
            <v>161</v>
          </cell>
          <cell r="Q179">
            <v>161</v>
          </cell>
          <cell r="R179">
            <v>412.50000000000006</v>
          </cell>
          <cell r="S179">
            <v>562.5</v>
          </cell>
          <cell r="T179">
            <v>115</v>
          </cell>
          <cell r="U179">
            <v>92</v>
          </cell>
          <cell r="V179">
            <v>92</v>
          </cell>
          <cell r="W179">
            <v>80.5</v>
          </cell>
          <cell r="X179">
            <v>80.5</v>
          </cell>
          <cell r="Y179">
            <v>168.75</v>
          </cell>
          <cell r="Z179">
            <v>281.25</v>
          </cell>
          <cell r="AA179">
            <v>168.75</v>
          </cell>
          <cell r="AB179">
            <v>168.75</v>
          </cell>
          <cell r="AC179">
            <v>412.50000000000006</v>
          </cell>
          <cell r="AD179">
            <v>92</v>
          </cell>
          <cell r="AE179">
            <v>498.75</v>
          </cell>
          <cell r="AF179">
            <v>431.24999999999994</v>
          </cell>
          <cell r="AG179">
            <v>287.5</v>
          </cell>
          <cell r="AH179">
            <v>149.5</v>
          </cell>
          <cell r="AI179">
            <v>356.25</v>
          </cell>
          <cell r="AJ179">
            <v>171</v>
          </cell>
          <cell r="AK179">
            <v>230</v>
          </cell>
          <cell r="AL179">
            <v>187.5</v>
          </cell>
          <cell r="AM179">
            <v>187.5</v>
          </cell>
          <cell r="AX179">
            <v>375</v>
          </cell>
          <cell r="AY179">
            <v>300</v>
          </cell>
          <cell r="AZ179">
            <v>187.5</v>
          </cell>
          <cell r="BA179">
            <v>168.75</v>
          </cell>
          <cell r="BB179">
            <v>150</v>
          </cell>
          <cell r="BC179">
            <v>75</v>
          </cell>
          <cell r="BD179">
            <v>225</v>
          </cell>
          <cell r="BE179">
            <v>131.25</v>
          </cell>
          <cell r="BF179">
            <v>262.5</v>
          </cell>
          <cell r="BG179">
            <v>131.25</v>
          </cell>
          <cell r="BH179">
            <v>150</v>
          </cell>
          <cell r="BI179">
            <v>150</v>
          </cell>
          <cell r="BJ179">
            <v>150</v>
          </cell>
          <cell r="BK179">
            <v>450</v>
          </cell>
          <cell r="BL179">
            <v>345</v>
          </cell>
          <cell r="BM179">
            <v>375</v>
          </cell>
          <cell r="BN179">
            <v>498.75</v>
          </cell>
          <cell r="BO179">
            <v>75</v>
          </cell>
          <cell r="BP179">
            <v>375</v>
          </cell>
          <cell r="BQ179">
            <v>375</v>
          </cell>
          <cell r="BR179">
            <v>187.5</v>
          </cell>
          <cell r="BS179">
            <v>187.5</v>
          </cell>
          <cell r="CB179">
            <v>285</v>
          </cell>
          <cell r="CC179">
            <v>228</v>
          </cell>
          <cell r="CD179">
            <v>114</v>
          </cell>
          <cell r="CE179">
            <v>99.75</v>
          </cell>
          <cell r="CF179">
            <v>57</v>
          </cell>
          <cell r="CG179">
            <v>49.875</v>
          </cell>
          <cell r="CH179">
            <v>285</v>
          </cell>
          <cell r="CJ179">
            <v>71.25</v>
          </cell>
          <cell r="CK179">
            <v>35.625</v>
          </cell>
          <cell r="CL179">
            <v>35.625</v>
          </cell>
          <cell r="CM179">
            <v>28.5</v>
          </cell>
          <cell r="CN179">
            <v>57</v>
          </cell>
          <cell r="CO179">
            <v>199.5</v>
          </cell>
          <cell r="CP179">
            <v>342</v>
          </cell>
          <cell r="CQ179">
            <v>213.75</v>
          </cell>
          <cell r="CR179">
            <v>99.75</v>
          </cell>
          <cell r="CS179">
            <v>185.25</v>
          </cell>
          <cell r="CT179">
            <v>171</v>
          </cell>
          <cell r="CU179">
            <v>156.75</v>
          </cell>
          <cell r="CV179">
            <v>156.75</v>
          </cell>
          <cell r="CW179">
            <v>156.75</v>
          </cell>
          <cell r="CX179">
            <v>71.25</v>
          </cell>
          <cell r="CY179">
            <v>71.25</v>
          </cell>
          <cell r="CZ179">
            <v>99.75</v>
          </cell>
          <cell r="DA179">
            <v>71.25</v>
          </cell>
          <cell r="DB179">
            <v>71.25</v>
          </cell>
          <cell r="DC179">
            <v>42.75</v>
          </cell>
          <cell r="DD179">
            <v>42.75</v>
          </cell>
          <cell r="DE179">
            <v>213.75</v>
          </cell>
          <cell r="DF179">
            <v>228</v>
          </cell>
          <cell r="DG179">
            <v>99.75</v>
          </cell>
          <cell r="DH179">
            <v>99.75</v>
          </cell>
          <cell r="DI179">
            <v>228</v>
          </cell>
          <cell r="DJ179">
            <v>142.5</v>
          </cell>
          <cell r="DK179">
            <v>142.5</v>
          </cell>
          <cell r="DL179">
            <v>57</v>
          </cell>
          <cell r="DM179">
            <v>42.75</v>
          </cell>
          <cell r="DN179">
            <v>42.75</v>
          </cell>
          <cell r="DO179">
            <v>57</v>
          </cell>
          <cell r="DP179">
            <v>57</v>
          </cell>
          <cell r="DQ179">
            <v>57</v>
          </cell>
          <cell r="DR179">
            <v>57</v>
          </cell>
          <cell r="DS179">
            <v>42.75</v>
          </cell>
          <cell r="DT179">
            <v>42.75</v>
          </cell>
          <cell r="DU179">
            <v>171</v>
          </cell>
          <cell r="DV179">
            <v>114</v>
          </cell>
          <cell r="DW179">
            <v>42.75</v>
          </cell>
          <cell r="DX179">
            <v>114</v>
          </cell>
          <cell r="DY179">
            <v>99.75</v>
          </cell>
          <cell r="DZ179">
            <v>57</v>
          </cell>
          <cell r="EA179">
            <v>99.75</v>
          </cell>
          <cell r="EB179">
            <v>57</v>
          </cell>
          <cell r="EC179">
            <v>57</v>
          </cell>
          <cell r="ED179">
            <v>57</v>
          </cell>
          <cell r="EE179">
            <v>171</v>
          </cell>
          <cell r="EF179">
            <v>71.25</v>
          </cell>
          <cell r="EG179">
            <v>142.5</v>
          </cell>
          <cell r="EH179">
            <v>85.5</v>
          </cell>
          <cell r="EK179" t="str">
            <v>Hoeffel, Michael</v>
          </cell>
        </row>
        <row r="180">
          <cell r="A180">
            <v>177</v>
          </cell>
          <cell r="B180" t="str">
            <v>Kangas, Alex</v>
          </cell>
          <cell r="C180" t="str">
            <v>33  </v>
          </cell>
          <cell r="D180">
            <v>1</v>
          </cell>
          <cell r="E180">
            <v>1</v>
          </cell>
          <cell r="F180">
            <v>1</v>
          </cell>
          <cell r="G180">
            <v>100</v>
          </cell>
          <cell r="H180">
            <v>325</v>
          </cell>
          <cell r="I180">
            <v>245</v>
          </cell>
          <cell r="J180">
            <v>100</v>
          </cell>
          <cell r="K180">
            <v>90</v>
          </cell>
          <cell r="L180">
            <v>70</v>
          </cell>
          <cell r="M180">
            <v>70</v>
          </cell>
          <cell r="N180">
            <v>65</v>
          </cell>
          <cell r="O180">
            <v>325</v>
          </cell>
          <cell r="P180">
            <v>70</v>
          </cell>
          <cell r="Q180">
            <v>70</v>
          </cell>
          <cell r="R180">
            <v>357.50000000000006</v>
          </cell>
          <cell r="S180">
            <v>487.5</v>
          </cell>
          <cell r="T180">
            <v>50</v>
          </cell>
          <cell r="U180">
            <v>40</v>
          </cell>
          <cell r="V180">
            <v>40</v>
          </cell>
          <cell r="W180">
            <v>35</v>
          </cell>
          <cell r="X180">
            <v>35</v>
          </cell>
          <cell r="Y180">
            <v>146.25</v>
          </cell>
          <cell r="Z180">
            <v>243.75</v>
          </cell>
          <cell r="AA180">
            <v>146.25</v>
          </cell>
          <cell r="AB180">
            <v>146.25</v>
          </cell>
          <cell r="AC180">
            <v>357.50000000000006</v>
          </cell>
          <cell r="AD180">
            <v>40</v>
          </cell>
          <cell r="AE180">
            <v>432.25</v>
          </cell>
          <cell r="AF180">
            <v>373.74999999999994</v>
          </cell>
          <cell r="AG180">
            <v>125</v>
          </cell>
          <cell r="AH180">
            <v>65</v>
          </cell>
          <cell r="AI180">
            <v>306.25</v>
          </cell>
          <cell r="AJ180">
            <v>147</v>
          </cell>
          <cell r="AK180">
            <v>100</v>
          </cell>
          <cell r="AL180">
            <v>162.5</v>
          </cell>
          <cell r="AM180">
            <v>162.5</v>
          </cell>
          <cell r="AX180">
            <v>325</v>
          </cell>
          <cell r="AY180">
            <v>260</v>
          </cell>
          <cell r="AZ180">
            <v>162.5</v>
          </cell>
          <cell r="BA180">
            <v>146.25</v>
          </cell>
          <cell r="BB180">
            <v>130</v>
          </cell>
          <cell r="BC180">
            <v>65</v>
          </cell>
          <cell r="BD180">
            <v>195</v>
          </cell>
          <cell r="BE180">
            <v>113.74999999999999</v>
          </cell>
          <cell r="BF180">
            <v>227.49999999999997</v>
          </cell>
          <cell r="BG180">
            <v>113.74999999999999</v>
          </cell>
          <cell r="BH180">
            <v>130</v>
          </cell>
          <cell r="BI180">
            <v>130</v>
          </cell>
          <cell r="BJ180">
            <v>130</v>
          </cell>
          <cell r="BK180">
            <v>390</v>
          </cell>
          <cell r="BL180">
            <v>150</v>
          </cell>
          <cell r="BM180">
            <v>325</v>
          </cell>
          <cell r="BN180">
            <v>432.25</v>
          </cell>
          <cell r="BO180">
            <v>65</v>
          </cell>
          <cell r="BP180">
            <v>325</v>
          </cell>
          <cell r="BQ180">
            <v>325</v>
          </cell>
          <cell r="BR180">
            <v>162.5</v>
          </cell>
          <cell r="BS180">
            <v>162.5</v>
          </cell>
          <cell r="CB180">
            <v>245</v>
          </cell>
          <cell r="CC180">
            <v>196</v>
          </cell>
          <cell r="CD180">
            <v>98</v>
          </cell>
          <cell r="CE180">
            <v>85.75</v>
          </cell>
          <cell r="CF180">
            <v>49</v>
          </cell>
          <cell r="CG180">
            <v>42.875</v>
          </cell>
          <cell r="CH180">
            <v>245</v>
          </cell>
          <cell r="CJ180">
            <v>61.25</v>
          </cell>
          <cell r="CK180">
            <v>30.625</v>
          </cell>
          <cell r="CL180">
            <v>30.625</v>
          </cell>
          <cell r="CM180">
            <v>24.5</v>
          </cell>
          <cell r="CN180">
            <v>49</v>
          </cell>
          <cell r="CO180">
            <v>171.5</v>
          </cell>
          <cell r="CP180">
            <v>294</v>
          </cell>
          <cell r="CQ180">
            <v>183.75</v>
          </cell>
          <cell r="CR180">
            <v>85.75</v>
          </cell>
          <cell r="CS180">
            <v>159.25</v>
          </cell>
          <cell r="CT180">
            <v>147</v>
          </cell>
          <cell r="CU180">
            <v>134.75</v>
          </cell>
          <cell r="CV180">
            <v>134.75</v>
          </cell>
          <cell r="CW180">
            <v>134.75</v>
          </cell>
          <cell r="CX180">
            <v>61.25</v>
          </cell>
          <cell r="CY180">
            <v>61.25</v>
          </cell>
          <cell r="CZ180">
            <v>85.75</v>
          </cell>
          <cell r="DA180">
            <v>61.25</v>
          </cell>
          <cell r="DB180">
            <v>61.25</v>
          </cell>
          <cell r="DC180">
            <v>36.75</v>
          </cell>
          <cell r="DD180">
            <v>36.75</v>
          </cell>
          <cell r="DE180">
            <v>183.75</v>
          </cell>
          <cell r="DF180">
            <v>196</v>
          </cell>
          <cell r="DG180">
            <v>85.75</v>
          </cell>
          <cell r="DH180">
            <v>85.75</v>
          </cell>
          <cell r="DI180">
            <v>196</v>
          </cell>
          <cell r="DJ180">
            <v>122.5</v>
          </cell>
          <cell r="DK180">
            <v>122.5</v>
          </cell>
          <cell r="DL180">
            <v>49</v>
          </cell>
          <cell r="DM180">
            <v>36.75</v>
          </cell>
          <cell r="DN180">
            <v>36.75</v>
          </cell>
          <cell r="DO180">
            <v>49</v>
          </cell>
          <cell r="DP180">
            <v>49</v>
          </cell>
          <cell r="DQ180">
            <v>49</v>
          </cell>
          <cell r="DR180">
            <v>49</v>
          </cell>
          <cell r="DS180">
            <v>36.75</v>
          </cell>
          <cell r="DT180">
            <v>36.75</v>
          </cell>
          <cell r="DU180">
            <v>147</v>
          </cell>
          <cell r="DV180">
            <v>98</v>
          </cell>
          <cell r="DW180">
            <v>36.75</v>
          </cell>
          <cell r="DX180">
            <v>98</v>
          </cell>
          <cell r="DY180">
            <v>85.75</v>
          </cell>
          <cell r="DZ180">
            <v>49</v>
          </cell>
          <cell r="EA180">
            <v>85.75</v>
          </cell>
          <cell r="EB180">
            <v>49</v>
          </cell>
          <cell r="EC180">
            <v>49</v>
          </cell>
          <cell r="ED180">
            <v>49</v>
          </cell>
          <cell r="EE180">
            <v>147</v>
          </cell>
          <cell r="EF180">
            <v>61.25</v>
          </cell>
          <cell r="EG180">
            <v>122.5</v>
          </cell>
          <cell r="EH180">
            <v>73.5</v>
          </cell>
          <cell r="EK180" t="str">
            <v>Kangas, Alex</v>
          </cell>
        </row>
        <row r="181">
          <cell r="A181">
            <v>178</v>
          </cell>
          <cell r="B181" t="str">
            <v xml:space="preserve">Ness, Aaron </v>
          </cell>
          <cell r="C181" t="str">
            <v>10  </v>
          </cell>
          <cell r="D181">
            <v>1</v>
          </cell>
          <cell r="E181">
            <v>1</v>
          </cell>
          <cell r="F181">
            <v>1</v>
          </cell>
          <cell r="G181">
            <v>285</v>
          </cell>
          <cell r="H181">
            <v>375</v>
          </cell>
          <cell r="I181">
            <v>275</v>
          </cell>
          <cell r="J181">
            <v>285</v>
          </cell>
          <cell r="K181">
            <v>256.5</v>
          </cell>
          <cell r="L181">
            <v>199.5</v>
          </cell>
          <cell r="M181">
            <v>199.5</v>
          </cell>
          <cell r="N181">
            <v>185.25</v>
          </cell>
          <cell r="O181">
            <v>375</v>
          </cell>
          <cell r="P181">
            <v>199.5</v>
          </cell>
          <cell r="Q181">
            <v>199.5</v>
          </cell>
          <cell r="R181">
            <v>412.50000000000006</v>
          </cell>
          <cell r="S181">
            <v>562.5</v>
          </cell>
          <cell r="T181">
            <v>142.5</v>
          </cell>
          <cell r="U181">
            <v>114</v>
          </cell>
          <cell r="V181">
            <v>114</v>
          </cell>
          <cell r="W181">
            <v>99.75</v>
          </cell>
          <cell r="X181">
            <v>99.75</v>
          </cell>
          <cell r="Y181">
            <v>168.75</v>
          </cell>
          <cell r="Z181">
            <v>281.25</v>
          </cell>
          <cell r="AA181">
            <v>168.75</v>
          </cell>
          <cell r="AB181">
            <v>168.75</v>
          </cell>
          <cell r="AC181">
            <v>412.50000000000006</v>
          </cell>
          <cell r="AD181">
            <v>114</v>
          </cell>
          <cell r="AE181">
            <v>498.75</v>
          </cell>
          <cell r="AF181">
            <v>431.24999999999994</v>
          </cell>
          <cell r="AG181">
            <v>356.25</v>
          </cell>
          <cell r="AH181">
            <v>185.25</v>
          </cell>
          <cell r="AI181">
            <v>343.75</v>
          </cell>
          <cell r="AJ181">
            <v>165</v>
          </cell>
          <cell r="AK181">
            <v>285</v>
          </cell>
          <cell r="AL181">
            <v>187.5</v>
          </cell>
          <cell r="AM181">
            <v>187.5</v>
          </cell>
          <cell r="AX181">
            <v>375</v>
          </cell>
          <cell r="AY181">
            <v>300</v>
          </cell>
          <cell r="AZ181">
            <v>187.5</v>
          </cell>
          <cell r="BA181">
            <v>168.75</v>
          </cell>
          <cell r="BB181">
            <v>150</v>
          </cell>
          <cell r="BC181">
            <v>75</v>
          </cell>
          <cell r="BD181">
            <v>225</v>
          </cell>
          <cell r="BE181">
            <v>131.25</v>
          </cell>
          <cell r="BF181">
            <v>262.5</v>
          </cell>
          <cell r="BG181">
            <v>131.25</v>
          </cell>
          <cell r="BH181">
            <v>150</v>
          </cell>
          <cell r="BI181">
            <v>150</v>
          </cell>
          <cell r="BJ181">
            <v>150</v>
          </cell>
          <cell r="BK181">
            <v>450</v>
          </cell>
          <cell r="BL181">
            <v>427.5</v>
          </cell>
          <cell r="BM181">
            <v>375</v>
          </cell>
          <cell r="BN181">
            <v>498.75</v>
          </cell>
          <cell r="BO181">
            <v>75</v>
          </cell>
          <cell r="BP181">
            <v>375</v>
          </cell>
          <cell r="BQ181">
            <v>375</v>
          </cell>
          <cell r="BR181">
            <v>187.5</v>
          </cell>
          <cell r="BS181">
            <v>187.5</v>
          </cell>
          <cell r="CB181">
            <v>275</v>
          </cell>
          <cell r="CC181">
            <v>220</v>
          </cell>
          <cell r="CD181">
            <v>110</v>
          </cell>
          <cell r="CE181">
            <v>96.25</v>
          </cell>
          <cell r="CF181">
            <v>55</v>
          </cell>
          <cell r="CG181">
            <v>48.125</v>
          </cell>
          <cell r="CH181">
            <v>275</v>
          </cell>
          <cell r="CJ181">
            <v>68.75</v>
          </cell>
          <cell r="CK181">
            <v>34.375</v>
          </cell>
          <cell r="CL181">
            <v>34.375</v>
          </cell>
          <cell r="CM181">
            <v>27.5</v>
          </cell>
          <cell r="CN181">
            <v>55</v>
          </cell>
          <cell r="CO181">
            <v>192.5</v>
          </cell>
          <cell r="CP181">
            <v>330</v>
          </cell>
          <cell r="CQ181">
            <v>206.25</v>
          </cell>
          <cell r="CR181">
            <v>96.25</v>
          </cell>
          <cell r="CS181">
            <v>178.75</v>
          </cell>
          <cell r="CT181">
            <v>165</v>
          </cell>
          <cell r="CU181">
            <v>151.25</v>
          </cell>
          <cell r="CV181">
            <v>151.25</v>
          </cell>
          <cell r="CW181">
            <v>151.25</v>
          </cell>
          <cell r="CX181">
            <v>68.75</v>
          </cell>
          <cell r="CY181">
            <v>68.75</v>
          </cell>
          <cell r="CZ181">
            <v>96.25</v>
          </cell>
          <cell r="DA181">
            <v>68.75</v>
          </cell>
          <cell r="DB181">
            <v>68.75</v>
          </cell>
          <cell r="DC181">
            <v>41.25</v>
          </cell>
          <cell r="DD181">
            <v>41.25</v>
          </cell>
          <cell r="DE181">
            <v>206.25</v>
          </cell>
          <cell r="DF181">
            <v>220</v>
          </cell>
          <cell r="DG181">
            <v>96.25</v>
          </cell>
          <cell r="DH181">
            <v>96.25</v>
          </cell>
          <cell r="DI181">
            <v>220</v>
          </cell>
          <cell r="DJ181">
            <v>137.5</v>
          </cell>
          <cell r="DK181">
            <v>137.5</v>
          </cell>
          <cell r="DL181">
            <v>55</v>
          </cell>
          <cell r="DM181">
            <v>41.25</v>
          </cell>
          <cell r="DN181">
            <v>41.25</v>
          </cell>
          <cell r="DO181">
            <v>55</v>
          </cell>
          <cell r="DP181">
            <v>55</v>
          </cell>
          <cell r="DQ181">
            <v>55</v>
          </cell>
          <cell r="DR181">
            <v>55</v>
          </cell>
          <cell r="DS181">
            <v>41.25</v>
          </cell>
          <cell r="DT181">
            <v>41.25</v>
          </cell>
          <cell r="DU181">
            <v>165</v>
          </cell>
          <cell r="DV181">
            <v>110</v>
          </cell>
          <cell r="DW181">
            <v>41.25</v>
          </cell>
          <cell r="DX181">
            <v>110</v>
          </cell>
          <cell r="DY181">
            <v>96.25</v>
          </cell>
          <cell r="DZ181">
            <v>55</v>
          </cell>
          <cell r="EA181">
            <v>96.25</v>
          </cell>
          <cell r="EB181">
            <v>55</v>
          </cell>
          <cell r="EC181">
            <v>55</v>
          </cell>
          <cell r="ED181">
            <v>55</v>
          </cell>
          <cell r="EE181">
            <v>165</v>
          </cell>
          <cell r="EF181">
            <v>68.75</v>
          </cell>
          <cell r="EG181">
            <v>137.5</v>
          </cell>
          <cell r="EH181">
            <v>82.5</v>
          </cell>
          <cell r="EK181" t="str">
            <v xml:space="preserve">Ness, Aaron </v>
          </cell>
        </row>
        <row r="182">
          <cell r="A182">
            <v>179</v>
          </cell>
          <cell r="B182" t="str">
            <v xml:space="preserve">Wehrs, Kevin </v>
          </cell>
          <cell r="C182" t="str">
            <v>2  </v>
          </cell>
          <cell r="D182">
            <v>1</v>
          </cell>
          <cell r="E182">
            <v>1</v>
          </cell>
          <cell r="F182">
            <v>1</v>
          </cell>
          <cell r="G182">
            <v>220</v>
          </cell>
          <cell r="H182">
            <v>408.12</v>
          </cell>
          <cell r="I182">
            <v>255</v>
          </cell>
          <cell r="J182">
            <v>220</v>
          </cell>
          <cell r="K182">
            <v>198</v>
          </cell>
          <cell r="L182">
            <v>154</v>
          </cell>
          <cell r="M182">
            <v>154</v>
          </cell>
          <cell r="N182">
            <v>143</v>
          </cell>
          <cell r="O182">
            <v>408.12</v>
          </cell>
          <cell r="P182">
            <v>154</v>
          </cell>
          <cell r="Q182">
            <v>154</v>
          </cell>
          <cell r="R182">
            <v>448.93200000000002</v>
          </cell>
          <cell r="S182">
            <v>612.18000000000006</v>
          </cell>
          <cell r="T182">
            <v>110</v>
          </cell>
          <cell r="U182">
            <v>88</v>
          </cell>
          <cell r="V182">
            <v>88</v>
          </cell>
          <cell r="W182">
            <v>77</v>
          </cell>
          <cell r="X182">
            <v>77</v>
          </cell>
          <cell r="Y182">
            <v>183.654</v>
          </cell>
          <cell r="Z182">
            <v>306.09000000000003</v>
          </cell>
          <cell r="AA182">
            <v>183.654</v>
          </cell>
          <cell r="AB182">
            <v>183.654</v>
          </cell>
          <cell r="AC182">
            <v>448.93200000000002</v>
          </cell>
          <cell r="AD182">
            <v>88</v>
          </cell>
          <cell r="AE182">
            <v>542.79960000000005</v>
          </cell>
          <cell r="AF182">
            <v>469.33799999999997</v>
          </cell>
          <cell r="AG182">
            <v>275</v>
          </cell>
          <cell r="AH182">
            <v>143</v>
          </cell>
          <cell r="AI182">
            <v>318.75</v>
          </cell>
          <cell r="AJ182">
            <v>153</v>
          </cell>
          <cell r="AK182">
            <v>220</v>
          </cell>
          <cell r="AL182">
            <v>204.06</v>
          </cell>
          <cell r="AM182">
            <v>204.06</v>
          </cell>
          <cell r="AX182">
            <v>408.12</v>
          </cell>
          <cell r="AY182">
            <v>326.49600000000004</v>
          </cell>
          <cell r="AZ182">
            <v>204.06</v>
          </cell>
          <cell r="BA182">
            <v>183.654</v>
          </cell>
          <cell r="BB182">
            <v>163.24800000000002</v>
          </cell>
          <cell r="BC182">
            <v>81.624000000000009</v>
          </cell>
          <cell r="BD182">
            <v>244.87199999999999</v>
          </cell>
          <cell r="BE182">
            <v>142.84199999999998</v>
          </cell>
          <cell r="BF182">
            <v>285.68399999999997</v>
          </cell>
          <cell r="BG182">
            <v>142.84199999999998</v>
          </cell>
          <cell r="BH182">
            <v>163.24800000000002</v>
          </cell>
          <cell r="BI182">
            <v>163.24800000000002</v>
          </cell>
          <cell r="BJ182">
            <v>163.24800000000002</v>
          </cell>
          <cell r="BK182">
            <v>489.74399999999997</v>
          </cell>
          <cell r="BL182">
            <v>330</v>
          </cell>
          <cell r="BM182">
            <v>408.12</v>
          </cell>
          <cell r="BN182">
            <v>542.79960000000005</v>
          </cell>
          <cell r="BO182">
            <v>81.624000000000009</v>
          </cell>
          <cell r="BP182">
            <v>408.12</v>
          </cell>
          <cell r="BQ182">
            <v>408.12</v>
          </cell>
          <cell r="BR182">
            <v>204.06</v>
          </cell>
          <cell r="BS182">
            <v>204.06</v>
          </cell>
          <cell r="CB182">
            <v>255</v>
          </cell>
          <cell r="CC182">
            <v>204</v>
          </cell>
          <cell r="CD182">
            <v>102</v>
          </cell>
          <cell r="CE182">
            <v>89.25</v>
          </cell>
          <cell r="CF182">
            <v>51</v>
          </cell>
          <cell r="CG182">
            <v>44.625</v>
          </cell>
          <cell r="CH182">
            <v>255</v>
          </cell>
          <cell r="CJ182">
            <v>63.75</v>
          </cell>
          <cell r="CK182">
            <v>31.875</v>
          </cell>
          <cell r="CL182">
            <v>31.875</v>
          </cell>
          <cell r="CM182">
            <v>25.5</v>
          </cell>
          <cell r="CN182">
            <v>51</v>
          </cell>
          <cell r="CO182">
            <v>178.5</v>
          </cell>
          <cell r="CP182">
            <v>306</v>
          </cell>
          <cell r="CQ182">
            <v>191.25</v>
          </cell>
          <cell r="CR182">
            <v>89.25</v>
          </cell>
          <cell r="CS182">
            <v>165.75</v>
          </cell>
          <cell r="CT182">
            <v>153</v>
          </cell>
          <cell r="CU182">
            <v>140.25</v>
          </cell>
          <cell r="CV182">
            <v>140.25</v>
          </cell>
          <cell r="CW182">
            <v>140.25</v>
          </cell>
          <cell r="CX182">
            <v>63.75</v>
          </cell>
          <cell r="CY182">
            <v>63.75</v>
          </cell>
          <cell r="CZ182">
            <v>89.25</v>
          </cell>
          <cell r="DA182">
            <v>63.75</v>
          </cell>
          <cell r="DB182">
            <v>63.75</v>
          </cell>
          <cell r="DC182">
            <v>38.25</v>
          </cell>
          <cell r="DD182">
            <v>38.25</v>
          </cell>
          <cell r="DE182">
            <v>191.25</v>
          </cell>
          <cell r="DF182">
            <v>204</v>
          </cell>
          <cell r="DG182">
            <v>89.25</v>
          </cell>
          <cell r="DH182">
            <v>89.25</v>
          </cell>
          <cell r="DI182">
            <v>204</v>
          </cell>
          <cell r="DJ182">
            <v>127.5</v>
          </cell>
          <cell r="DK182">
            <v>127.5</v>
          </cell>
          <cell r="DL182">
            <v>51</v>
          </cell>
          <cell r="DM182">
            <v>38.25</v>
          </cell>
          <cell r="DN182">
            <v>38.25</v>
          </cell>
          <cell r="DO182">
            <v>51</v>
          </cell>
          <cell r="DP182">
            <v>51</v>
          </cell>
          <cell r="DQ182">
            <v>51</v>
          </cell>
          <cell r="DR182">
            <v>51</v>
          </cell>
          <cell r="DS182">
            <v>38.25</v>
          </cell>
          <cell r="DT182">
            <v>38.25</v>
          </cell>
          <cell r="DU182">
            <v>153</v>
          </cell>
          <cell r="DV182">
            <v>102</v>
          </cell>
          <cell r="DW182">
            <v>38.25</v>
          </cell>
          <cell r="DX182">
            <v>102</v>
          </cell>
          <cell r="DY182">
            <v>89.25</v>
          </cell>
          <cell r="DZ182">
            <v>51</v>
          </cell>
          <cell r="EA182">
            <v>89.25</v>
          </cell>
          <cell r="EB182">
            <v>51</v>
          </cell>
          <cell r="EC182">
            <v>51</v>
          </cell>
          <cell r="ED182">
            <v>51</v>
          </cell>
          <cell r="EE182">
            <v>153</v>
          </cell>
          <cell r="EF182">
            <v>63.75</v>
          </cell>
          <cell r="EG182">
            <v>127.5</v>
          </cell>
          <cell r="EH182">
            <v>76.5</v>
          </cell>
          <cell r="EK182" t="str">
            <v xml:space="preserve">Wehrs, Kevin </v>
          </cell>
        </row>
        <row r="183">
          <cell r="A183">
            <v>180</v>
          </cell>
          <cell r="B183" t="str">
            <v xml:space="preserve">White, Patrick </v>
          </cell>
          <cell r="C183" t="str">
            <v>7  </v>
          </cell>
          <cell r="D183">
            <v>1</v>
          </cell>
          <cell r="E183">
            <v>1</v>
          </cell>
          <cell r="F183">
            <v>1</v>
          </cell>
          <cell r="G183">
            <v>200</v>
          </cell>
          <cell r="H183">
            <v>360</v>
          </cell>
          <cell r="I183">
            <v>270</v>
          </cell>
          <cell r="J183">
            <v>200</v>
          </cell>
          <cell r="K183">
            <v>180</v>
          </cell>
          <cell r="L183">
            <v>140</v>
          </cell>
          <cell r="M183">
            <v>140</v>
          </cell>
          <cell r="N183">
            <v>130</v>
          </cell>
          <cell r="O183">
            <v>360</v>
          </cell>
          <cell r="P183">
            <v>140</v>
          </cell>
          <cell r="Q183">
            <v>140</v>
          </cell>
          <cell r="R183">
            <v>396.00000000000006</v>
          </cell>
          <cell r="S183">
            <v>540</v>
          </cell>
          <cell r="T183">
            <v>100</v>
          </cell>
          <cell r="U183">
            <v>80</v>
          </cell>
          <cell r="V183">
            <v>80</v>
          </cell>
          <cell r="W183">
            <v>70</v>
          </cell>
          <cell r="X183">
            <v>70</v>
          </cell>
          <cell r="Y183">
            <v>162</v>
          </cell>
          <cell r="Z183">
            <v>270</v>
          </cell>
          <cell r="AA183">
            <v>162</v>
          </cell>
          <cell r="AB183">
            <v>162</v>
          </cell>
          <cell r="AC183">
            <v>396.00000000000006</v>
          </cell>
          <cell r="AD183">
            <v>80</v>
          </cell>
          <cell r="AE183">
            <v>478.8</v>
          </cell>
          <cell r="AF183">
            <v>413.99999999999994</v>
          </cell>
          <cell r="AG183">
            <v>250</v>
          </cell>
          <cell r="AH183">
            <v>130</v>
          </cell>
          <cell r="AI183">
            <v>337.5</v>
          </cell>
          <cell r="AJ183">
            <v>162</v>
          </cell>
          <cell r="AK183">
            <v>200</v>
          </cell>
          <cell r="AL183">
            <v>180</v>
          </cell>
          <cell r="AM183">
            <v>180</v>
          </cell>
          <cell r="AX183">
            <v>360</v>
          </cell>
          <cell r="AY183">
            <v>288</v>
          </cell>
          <cell r="AZ183">
            <v>180</v>
          </cell>
          <cell r="BA183">
            <v>162</v>
          </cell>
          <cell r="BB183">
            <v>144</v>
          </cell>
          <cell r="BC183">
            <v>72</v>
          </cell>
          <cell r="BD183">
            <v>216</v>
          </cell>
          <cell r="BE183">
            <v>125.99999999999999</v>
          </cell>
          <cell r="BF183">
            <v>251.99999999999997</v>
          </cell>
          <cell r="BG183">
            <v>125.99999999999999</v>
          </cell>
          <cell r="BH183">
            <v>144</v>
          </cell>
          <cell r="BI183">
            <v>144</v>
          </cell>
          <cell r="BJ183">
            <v>144</v>
          </cell>
          <cell r="BK183">
            <v>432</v>
          </cell>
          <cell r="BL183">
            <v>300</v>
          </cell>
          <cell r="BM183">
            <v>360</v>
          </cell>
          <cell r="BN183">
            <v>478.8</v>
          </cell>
          <cell r="BO183">
            <v>72</v>
          </cell>
          <cell r="BP183">
            <v>360</v>
          </cell>
          <cell r="BQ183">
            <v>360</v>
          </cell>
          <cell r="BR183">
            <v>180</v>
          </cell>
          <cell r="BS183">
            <v>180</v>
          </cell>
          <cell r="CB183">
            <v>270</v>
          </cell>
          <cell r="CC183">
            <v>216</v>
          </cell>
          <cell r="CD183">
            <v>108</v>
          </cell>
          <cell r="CE183">
            <v>94.5</v>
          </cell>
          <cell r="CF183">
            <v>54</v>
          </cell>
          <cell r="CG183">
            <v>47.25</v>
          </cell>
          <cell r="CH183">
            <v>270</v>
          </cell>
          <cell r="CJ183">
            <v>67.5</v>
          </cell>
          <cell r="CK183">
            <v>33.75</v>
          </cell>
          <cell r="CL183">
            <v>33.75</v>
          </cell>
          <cell r="CM183">
            <v>27</v>
          </cell>
          <cell r="CN183">
            <v>54</v>
          </cell>
          <cell r="CO183">
            <v>189</v>
          </cell>
          <cell r="CP183">
            <v>324</v>
          </cell>
          <cell r="CQ183">
            <v>202.5</v>
          </cell>
          <cell r="CR183">
            <v>94.5</v>
          </cell>
          <cell r="CS183">
            <v>175.5</v>
          </cell>
          <cell r="CT183">
            <v>162</v>
          </cell>
          <cell r="CU183">
            <v>148.5</v>
          </cell>
          <cell r="CV183">
            <v>148.5</v>
          </cell>
          <cell r="CW183">
            <v>148.5</v>
          </cell>
          <cell r="CX183">
            <v>67.5</v>
          </cell>
          <cell r="CY183">
            <v>67.5</v>
          </cell>
          <cell r="CZ183">
            <v>94.5</v>
          </cell>
          <cell r="DA183">
            <v>67.5</v>
          </cell>
          <cell r="DB183">
            <v>67.5</v>
          </cell>
          <cell r="DC183">
            <v>40.5</v>
          </cell>
          <cell r="DD183">
            <v>40.5</v>
          </cell>
          <cell r="DE183">
            <v>202.5</v>
          </cell>
          <cell r="DF183">
            <v>216</v>
          </cell>
          <cell r="DG183">
            <v>94.5</v>
          </cell>
          <cell r="DH183">
            <v>94.5</v>
          </cell>
          <cell r="DI183">
            <v>216</v>
          </cell>
          <cell r="DJ183">
            <v>135</v>
          </cell>
          <cell r="DK183">
            <v>135</v>
          </cell>
          <cell r="DL183">
            <v>54</v>
          </cell>
          <cell r="DM183">
            <v>40.5</v>
          </cell>
          <cell r="DN183">
            <v>40.5</v>
          </cell>
          <cell r="DO183">
            <v>54</v>
          </cell>
          <cell r="DP183">
            <v>54</v>
          </cell>
          <cell r="DQ183">
            <v>54</v>
          </cell>
          <cell r="DR183">
            <v>54</v>
          </cell>
          <cell r="DS183">
            <v>40.5</v>
          </cell>
          <cell r="DT183">
            <v>40.5</v>
          </cell>
          <cell r="DU183">
            <v>162</v>
          </cell>
          <cell r="DV183">
            <v>108</v>
          </cell>
          <cell r="DW183">
            <v>40.5</v>
          </cell>
          <cell r="DX183">
            <v>108</v>
          </cell>
          <cell r="DY183">
            <v>94.5</v>
          </cell>
          <cell r="DZ183">
            <v>54</v>
          </cell>
          <cell r="EA183">
            <v>94.5</v>
          </cell>
          <cell r="EB183">
            <v>54</v>
          </cell>
          <cell r="EC183">
            <v>54</v>
          </cell>
          <cell r="ED183">
            <v>54</v>
          </cell>
          <cell r="EE183">
            <v>162</v>
          </cell>
          <cell r="EF183">
            <v>67.5</v>
          </cell>
          <cell r="EG183">
            <v>135</v>
          </cell>
          <cell r="EH183">
            <v>81</v>
          </cell>
          <cell r="EK183" t="str">
            <v xml:space="preserve">White, Patrick </v>
          </cell>
        </row>
        <row r="184">
          <cell r="A184">
            <v>181</v>
          </cell>
          <cell r="D184">
            <v>1</v>
          </cell>
          <cell r="E184">
            <v>1</v>
          </cell>
          <cell r="F184">
            <v>1</v>
          </cell>
          <cell r="G184">
            <v>200</v>
          </cell>
          <cell r="H184">
            <v>445</v>
          </cell>
          <cell r="I184">
            <v>295</v>
          </cell>
          <cell r="J184">
            <v>200</v>
          </cell>
          <cell r="K184">
            <v>180</v>
          </cell>
          <cell r="L184">
            <v>140</v>
          </cell>
          <cell r="M184">
            <v>140</v>
          </cell>
          <cell r="N184">
            <v>130</v>
          </cell>
          <cell r="O184">
            <v>445</v>
          </cell>
          <cell r="P184">
            <v>140</v>
          </cell>
          <cell r="Q184">
            <v>140</v>
          </cell>
          <cell r="R184">
            <v>489.50000000000006</v>
          </cell>
          <cell r="S184">
            <v>667.5</v>
          </cell>
          <cell r="T184">
            <v>100</v>
          </cell>
          <cell r="U184">
            <v>80</v>
          </cell>
          <cell r="V184">
            <v>80</v>
          </cell>
          <cell r="W184">
            <v>70</v>
          </cell>
          <cell r="X184">
            <v>70</v>
          </cell>
          <cell r="Y184">
            <v>200.25</v>
          </cell>
          <cell r="Z184">
            <v>333.75</v>
          </cell>
          <cell r="AA184">
            <v>200.25</v>
          </cell>
          <cell r="AB184">
            <v>200.25</v>
          </cell>
          <cell r="AC184">
            <v>489.50000000000006</v>
          </cell>
          <cell r="AD184">
            <v>80</v>
          </cell>
          <cell r="AE184">
            <v>591.85</v>
          </cell>
          <cell r="AF184">
            <v>511.74999999999994</v>
          </cell>
          <cell r="AG184">
            <v>250</v>
          </cell>
          <cell r="AH184">
            <v>130</v>
          </cell>
          <cell r="AI184">
            <v>368.75</v>
          </cell>
          <cell r="AJ184">
            <v>177</v>
          </cell>
          <cell r="AK184">
            <v>200</v>
          </cell>
          <cell r="AL184">
            <v>222.5</v>
          </cell>
          <cell r="AM184">
            <v>222.5</v>
          </cell>
          <cell r="AX184">
            <v>445</v>
          </cell>
          <cell r="AY184">
            <v>356</v>
          </cell>
          <cell r="AZ184">
            <v>222.5</v>
          </cell>
          <cell r="BA184">
            <v>200.25</v>
          </cell>
          <cell r="BB184">
            <v>178</v>
          </cell>
          <cell r="BC184">
            <v>89</v>
          </cell>
          <cell r="BD184">
            <v>267</v>
          </cell>
          <cell r="BE184">
            <v>155.75</v>
          </cell>
          <cell r="BF184">
            <v>311.5</v>
          </cell>
          <cell r="BG184">
            <v>155.75</v>
          </cell>
          <cell r="BH184">
            <v>178</v>
          </cell>
          <cell r="BI184">
            <v>178</v>
          </cell>
          <cell r="BJ184">
            <v>178</v>
          </cell>
          <cell r="BK184">
            <v>534</v>
          </cell>
          <cell r="BL184">
            <v>300</v>
          </cell>
          <cell r="BM184">
            <v>445</v>
          </cell>
          <cell r="BN184">
            <v>591.85</v>
          </cell>
          <cell r="BO184">
            <v>89</v>
          </cell>
          <cell r="BP184">
            <v>445</v>
          </cell>
          <cell r="BQ184">
            <v>445</v>
          </cell>
          <cell r="BR184">
            <v>222.5</v>
          </cell>
          <cell r="BS184">
            <v>222.5</v>
          </cell>
          <cell r="CB184">
            <v>295</v>
          </cell>
          <cell r="CC184">
            <v>236</v>
          </cell>
          <cell r="CD184">
            <v>118</v>
          </cell>
          <cell r="CE184">
            <v>103.25</v>
          </cell>
          <cell r="CF184">
            <v>59</v>
          </cell>
          <cell r="CG184">
            <v>51.625</v>
          </cell>
          <cell r="CH184">
            <v>295</v>
          </cell>
          <cell r="CJ184">
            <v>73.75</v>
          </cell>
          <cell r="CK184">
            <v>36.875</v>
          </cell>
          <cell r="CL184">
            <v>36.875</v>
          </cell>
          <cell r="CM184">
            <v>29.5</v>
          </cell>
          <cell r="CN184">
            <v>59</v>
          </cell>
          <cell r="CO184">
            <v>206.5</v>
          </cell>
          <cell r="CP184">
            <v>354</v>
          </cell>
          <cell r="CQ184">
            <v>221.25</v>
          </cell>
          <cell r="CR184">
            <v>103.25</v>
          </cell>
          <cell r="CS184">
            <v>191.75</v>
          </cell>
          <cell r="CT184">
            <v>177</v>
          </cell>
          <cell r="CU184">
            <v>162.25</v>
          </cell>
          <cell r="CV184">
            <v>162.25</v>
          </cell>
          <cell r="CW184">
            <v>162.25</v>
          </cell>
          <cell r="CX184">
            <v>73.75</v>
          </cell>
          <cell r="CY184">
            <v>73.75</v>
          </cell>
          <cell r="CZ184">
            <v>103.25</v>
          </cell>
          <cell r="DA184">
            <v>73.75</v>
          </cell>
          <cell r="DB184">
            <v>73.75</v>
          </cell>
          <cell r="DC184">
            <v>44.25</v>
          </cell>
          <cell r="DD184">
            <v>44.25</v>
          </cell>
          <cell r="DE184">
            <v>221.25</v>
          </cell>
          <cell r="DF184">
            <v>236</v>
          </cell>
          <cell r="DG184">
            <v>103.25</v>
          </cell>
          <cell r="DH184">
            <v>103.25</v>
          </cell>
          <cell r="DI184">
            <v>236</v>
          </cell>
          <cell r="DJ184">
            <v>147.5</v>
          </cell>
          <cell r="DK184">
            <v>147.5</v>
          </cell>
          <cell r="DL184">
            <v>59</v>
          </cell>
          <cell r="DM184">
            <v>44.25</v>
          </cell>
          <cell r="DN184">
            <v>44.25</v>
          </cell>
          <cell r="DO184">
            <v>59</v>
          </cell>
          <cell r="DP184">
            <v>59</v>
          </cell>
          <cell r="DQ184">
            <v>59</v>
          </cell>
          <cell r="DR184">
            <v>59</v>
          </cell>
          <cell r="DS184">
            <v>44.25</v>
          </cell>
          <cell r="DT184">
            <v>44.25</v>
          </cell>
          <cell r="DU184">
            <v>177</v>
          </cell>
          <cell r="DV184">
            <v>118</v>
          </cell>
          <cell r="DW184">
            <v>44.25</v>
          </cell>
          <cell r="DX184">
            <v>118</v>
          </cell>
          <cell r="DY184">
            <v>103.25</v>
          </cell>
          <cell r="DZ184">
            <v>59</v>
          </cell>
          <cell r="EA184">
            <v>103.25</v>
          </cell>
          <cell r="EB184">
            <v>59</v>
          </cell>
          <cell r="EC184">
            <v>59</v>
          </cell>
          <cell r="ED184">
            <v>59</v>
          </cell>
          <cell r="EE184">
            <v>177</v>
          </cell>
          <cell r="EF184">
            <v>73.75</v>
          </cell>
          <cell r="EG184">
            <v>147.5</v>
          </cell>
          <cell r="EH184">
            <v>88.5</v>
          </cell>
          <cell r="EK184">
            <v>0</v>
          </cell>
        </row>
        <row r="185">
          <cell r="A185">
            <v>182</v>
          </cell>
          <cell r="B185" t="str">
            <v>T Vanek</v>
          </cell>
          <cell r="D185">
            <v>1</v>
          </cell>
          <cell r="E185">
            <v>1</v>
          </cell>
          <cell r="F185">
            <v>1</v>
          </cell>
          <cell r="G185">
            <v>230</v>
          </cell>
          <cell r="H185">
            <v>300</v>
          </cell>
          <cell r="I185">
            <v>245</v>
          </cell>
          <cell r="J185">
            <v>230</v>
          </cell>
          <cell r="K185">
            <v>207</v>
          </cell>
          <cell r="L185">
            <v>161</v>
          </cell>
          <cell r="M185">
            <v>161</v>
          </cell>
          <cell r="N185">
            <v>149.5</v>
          </cell>
          <cell r="O185">
            <v>300</v>
          </cell>
          <cell r="P185">
            <v>161</v>
          </cell>
          <cell r="Q185">
            <v>161</v>
          </cell>
          <cell r="R185">
            <v>330</v>
          </cell>
          <cell r="S185">
            <v>450</v>
          </cell>
          <cell r="T185">
            <v>115</v>
          </cell>
          <cell r="U185">
            <v>92</v>
          </cell>
          <cell r="V185">
            <v>92</v>
          </cell>
          <cell r="W185">
            <v>80.5</v>
          </cell>
          <cell r="X185">
            <v>80.5</v>
          </cell>
          <cell r="Y185">
            <v>135</v>
          </cell>
          <cell r="Z185">
            <v>225</v>
          </cell>
          <cell r="AA185">
            <v>135</v>
          </cell>
          <cell r="AB185">
            <v>135</v>
          </cell>
          <cell r="AC185">
            <v>330</v>
          </cell>
          <cell r="AD185">
            <v>92</v>
          </cell>
          <cell r="AE185">
            <v>399</v>
          </cell>
          <cell r="AF185">
            <v>345</v>
          </cell>
          <cell r="AG185">
            <v>287.5</v>
          </cell>
          <cell r="AH185">
            <v>149.5</v>
          </cell>
          <cell r="AI185">
            <v>306.25</v>
          </cell>
          <cell r="AJ185">
            <v>147</v>
          </cell>
          <cell r="AK185">
            <v>230</v>
          </cell>
          <cell r="AL185">
            <v>150</v>
          </cell>
          <cell r="AM185">
            <v>150</v>
          </cell>
          <cell r="AX185">
            <v>300</v>
          </cell>
          <cell r="AY185">
            <v>240</v>
          </cell>
          <cell r="AZ185">
            <v>150</v>
          </cell>
          <cell r="BA185">
            <v>135</v>
          </cell>
          <cell r="BB185">
            <v>120</v>
          </cell>
          <cell r="BC185">
            <v>60</v>
          </cell>
          <cell r="BD185">
            <v>180</v>
          </cell>
          <cell r="BE185">
            <v>105</v>
          </cell>
          <cell r="BF185">
            <v>210</v>
          </cell>
          <cell r="BG185">
            <v>105</v>
          </cell>
          <cell r="BH185">
            <v>120</v>
          </cell>
          <cell r="BI185">
            <v>120</v>
          </cell>
          <cell r="BJ185">
            <v>120</v>
          </cell>
          <cell r="BK185">
            <v>360</v>
          </cell>
          <cell r="BL185">
            <v>345</v>
          </cell>
          <cell r="BM185">
            <v>300</v>
          </cell>
          <cell r="BN185">
            <v>399</v>
          </cell>
          <cell r="BO185">
            <v>60</v>
          </cell>
          <cell r="BP185">
            <v>300</v>
          </cell>
          <cell r="BQ185">
            <v>300</v>
          </cell>
          <cell r="BR185">
            <v>150</v>
          </cell>
          <cell r="BS185">
            <v>150</v>
          </cell>
          <cell r="CB185">
            <v>245</v>
          </cell>
          <cell r="CC185">
            <v>196</v>
          </cell>
          <cell r="CD185">
            <v>98</v>
          </cell>
          <cell r="CE185">
            <v>85.75</v>
          </cell>
          <cell r="CF185">
            <v>49</v>
          </cell>
          <cell r="CG185">
            <v>42.875</v>
          </cell>
          <cell r="CH185">
            <v>245</v>
          </cell>
          <cell r="CJ185">
            <v>61.25</v>
          </cell>
          <cell r="CK185">
            <v>30.625</v>
          </cell>
          <cell r="CL185">
            <v>30.625</v>
          </cell>
          <cell r="CM185">
            <v>24.5</v>
          </cell>
          <cell r="CN185">
            <v>49</v>
          </cell>
          <cell r="CO185">
            <v>171.5</v>
          </cell>
          <cell r="CP185">
            <v>294</v>
          </cell>
          <cell r="CQ185">
            <v>183.75</v>
          </cell>
          <cell r="CR185">
            <v>85.75</v>
          </cell>
          <cell r="CS185">
            <v>159.25</v>
          </cell>
          <cell r="CT185">
            <v>147</v>
          </cell>
          <cell r="CU185">
            <v>134.75</v>
          </cell>
          <cell r="CV185">
            <v>134.75</v>
          </cell>
          <cell r="CW185">
            <v>134.75</v>
          </cell>
          <cell r="CX185">
            <v>61.25</v>
          </cell>
          <cell r="CY185">
            <v>61.25</v>
          </cell>
          <cell r="CZ185">
            <v>85.75</v>
          </cell>
          <cell r="DA185">
            <v>61.25</v>
          </cell>
          <cell r="DB185">
            <v>61.25</v>
          </cell>
          <cell r="DC185">
            <v>36.75</v>
          </cell>
          <cell r="DD185">
            <v>36.75</v>
          </cell>
          <cell r="DE185">
            <v>183.75</v>
          </cell>
          <cell r="DF185">
            <v>196</v>
          </cell>
          <cell r="DG185">
            <v>85.75</v>
          </cell>
          <cell r="DH185">
            <v>85.75</v>
          </cell>
          <cell r="DI185">
            <v>196</v>
          </cell>
          <cell r="DJ185">
            <v>122.5</v>
          </cell>
          <cell r="DK185">
            <v>122.5</v>
          </cell>
          <cell r="DL185">
            <v>49</v>
          </cell>
          <cell r="DM185">
            <v>36.75</v>
          </cell>
          <cell r="DN185">
            <v>36.75</v>
          </cell>
          <cell r="DO185">
            <v>49</v>
          </cell>
          <cell r="DP185">
            <v>49</v>
          </cell>
          <cell r="DQ185">
            <v>49</v>
          </cell>
          <cell r="DR185">
            <v>49</v>
          </cell>
          <cell r="DS185">
            <v>36.75</v>
          </cell>
          <cell r="DT185">
            <v>36.75</v>
          </cell>
          <cell r="DU185">
            <v>147</v>
          </cell>
          <cell r="DV185">
            <v>98</v>
          </cell>
          <cell r="DW185">
            <v>36.75</v>
          </cell>
          <cell r="DX185">
            <v>98</v>
          </cell>
          <cell r="DY185">
            <v>85.75</v>
          </cell>
          <cell r="DZ185">
            <v>49</v>
          </cell>
          <cell r="EA185">
            <v>85.75</v>
          </cell>
          <cell r="EB185">
            <v>49</v>
          </cell>
          <cell r="EC185">
            <v>49</v>
          </cell>
          <cell r="ED185">
            <v>49</v>
          </cell>
          <cell r="EE185">
            <v>147</v>
          </cell>
          <cell r="EF185">
            <v>61.25</v>
          </cell>
          <cell r="EG185">
            <v>122.5</v>
          </cell>
          <cell r="EH185">
            <v>73.5</v>
          </cell>
          <cell r="EK185" t="str">
            <v>T Vanek</v>
          </cell>
        </row>
        <row r="186">
          <cell r="A186">
            <v>183</v>
          </cell>
          <cell r="B186" t="str">
            <v xml:space="preserve">Cepis, Jake </v>
          </cell>
          <cell r="C186">
            <v>17</v>
          </cell>
          <cell r="D186">
            <v>1</v>
          </cell>
          <cell r="E186">
            <v>1</v>
          </cell>
          <cell r="F186">
            <v>1</v>
          </cell>
          <cell r="G186">
            <v>265</v>
          </cell>
          <cell r="H186">
            <v>425</v>
          </cell>
          <cell r="I186">
            <v>255</v>
          </cell>
          <cell r="J186">
            <v>265</v>
          </cell>
          <cell r="K186">
            <v>238.5</v>
          </cell>
          <cell r="L186">
            <v>185.5</v>
          </cell>
          <cell r="M186">
            <v>185.5</v>
          </cell>
          <cell r="N186">
            <v>172.25</v>
          </cell>
          <cell r="O186">
            <v>425</v>
          </cell>
          <cell r="P186">
            <v>185.5</v>
          </cell>
          <cell r="Q186">
            <v>185.5</v>
          </cell>
          <cell r="R186">
            <v>467.50000000000006</v>
          </cell>
          <cell r="S186">
            <v>637.5</v>
          </cell>
          <cell r="T186">
            <v>132.5</v>
          </cell>
          <cell r="U186">
            <v>106</v>
          </cell>
          <cell r="V186">
            <v>106</v>
          </cell>
          <cell r="W186">
            <v>92.75</v>
          </cell>
          <cell r="X186">
            <v>92.75</v>
          </cell>
          <cell r="Y186">
            <v>191.25</v>
          </cell>
          <cell r="Z186">
            <v>318.75</v>
          </cell>
          <cell r="AA186">
            <v>191.25</v>
          </cell>
          <cell r="AB186">
            <v>191.25</v>
          </cell>
          <cell r="AC186">
            <v>467.50000000000006</v>
          </cell>
          <cell r="AD186">
            <v>106</v>
          </cell>
          <cell r="AE186">
            <v>565.25</v>
          </cell>
          <cell r="AF186">
            <v>488.74999999999994</v>
          </cell>
          <cell r="AG186">
            <v>331.25</v>
          </cell>
          <cell r="AH186">
            <v>172.25</v>
          </cell>
          <cell r="AI186">
            <v>318.75</v>
          </cell>
          <cell r="AJ186">
            <v>153</v>
          </cell>
          <cell r="AK186">
            <v>265</v>
          </cell>
          <cell r="AL186">
            <v>212.5</v>
          </cell>
          <cell r="AM186">
            <v>212.5</v>
          </cell>
          <cell r="AX186">
            <v>425</v>
          </cell>
          <cell r="AY186">
            <v>340</v>
          </cell>
          <cell r="AZ186">
            <v>212.5</v>
          </cell>
          <cell r="BA186">
            <v>191.25</v>
          </cell>
          <cell r="BB186">
            <v>170</v>
          </cell>
          <cell r="BC186">
            <v>85</v>
          </cell>
          <cell r="BD186">
            <v>255</v>
          </cell>
          <cell r="BE186">
            <v>148.75</v>
          </cell>
          <cell r="BF186">
            <v>297.5</v>
          </cell>
          <cell r="BG186">
            <v>148.75</v>
          </cell>
          <cell r="BH186">
            <v>170</v>
          </cell>
          <cell r="BI186">
            <v>170</v>
          </cell>
          <cell r="BJ186">
            <v>170</v>
          </cell>
          <cell r="BK186">
            <v>510</v>
          </cell>
          <cell r="BL186">
            <v>397.5</v>
          </cell>
          <cell r="BM186">
            <v>425</v>
          </cell>
          <cell r="BN186">
            <v>565.25</v>
          </cell>
          <cell r="BO186">
            <v>85</v>
          </cell>
          <cell r="BP186">
            <v>425</v>
          </cell>
          <cell r="BQ186">
            <v>425</v>
          </cell>
          <cell r="BR186">
            <v>212.5</v>
          </cell>
          <cell r="BS186">
            <v>212.5</v>
          </cell>
          <cell r="CB186">
            <v>255</v>
          </cell>
          <cell r="CC186">
            <v>204</v>
          </cell>
          <cell r="CD186">
            <v>102</v>
          </cell>
          <cell r="CE186">
            <v>89.25</v>
          </cell>
          <cell r="CF186">
            <v>51</v>
          </cell>
          <cell r="CG186">
            <v>44.625</v>
          </cell>
          <cell r="CH186">
            <v>255</v>
          </cell>
          <cell r="CJ186">
            <v>63.75</v>
          </cell>
          <cell r="CK186">
            <v>31.875</v>
          </cell>
          <cell r="CL186">
            <v>31.875</v>
          </cell>
          <cell r="CM186">
            <v>25.5</v>
          </cell>
          <cell r="CN186">
            <v>51</v>
          </cell>
          <cell r="CO186">
            <v>178.5</v>
          </cell>
          <cell r="CP186">
            <v>306</v>
          </cell>
          <cell r="CQ186">
            <v>191.25</v>
          </cell>
          <cell r="CR186">
            <v>89.25</v>
          </cell>
          <cell r="CS186">
            <v>165.75</v>
          </cell>
          <cell r="CT186">
            <v>153</v>
          </cell>
          <cell r="CU186">
            <v>140.25</v>
          </cell>
          <cell r="CV186">
            <v>140.25</v>
          </cell>
          <cell r="CW186">
            <v>140.25</v>
          </cell>
          <cell r="CX186">
            <v>63.75</v>
          </cell>
          <cell r="CY186">
            <v>63.75</v>
          </cell>
          <cell r="CZ186">
            <v>89.25</v>
          </cell>
          <cell r="DA186">
            <v>63.75</v>
          </cell>
          <cell r="DB186">
            <v>63.75</v>
          </cell>
          <cell r="DC186">
            <v>38.25</v>
          </cell>
          <cell r="DD186">
            <v>38.25</v>
          </cell>
          <cell r="DE186">
            <v>191.25</v>
          </cell>
          <cell r="DF186">
            <v>204</v>
          </cell>
          <cell r="DG186">
            <v>89.25</v>
          </cell>
          <cell r="DH186">
            <v>89.25</v>
          </cell>
          <cell r="DI186">
            <v>204</v>
          </cell>
          <cell r="DJ186">
            <v>127.5</v>
          </cell>
          <cell r="DK186">
            <v>127.5</v>
          </cell>
          <cell r="DL186">
            <v>51</v>
          </cell>
          <cell r="DM186">
            <v>38.25</v>
          </cell>
          <cell r="DN186">
            <v>38.25</v>
          </cell>
          <cell r="DO186">
            <v>51</v>
          </cell>
          <cell r="DP186">
            <v>51</v>
          </cell>
          <cell r="DQ186">
            <v>51</v>
          </cell>
          <cell r="DR186">
            <v>51</v>
          </cell>
          <cell r="DS186">
            <v>38.25</v>
          </cell>
          <cell r="DT186">
            <v>38.25</v>
          </cell>
          <cell r="DU186">
            <v>153</v>
          </cell>
          <cell r="DV186">
            <v>102</v>
          </cell>
          <cell r="DW186">
            <v>38.25</v>
          </cell>
          <cell r="DX186">
            <v>102</v>
          </cell>
          <cell r="DY186">
            <v>89.25</v>
          </cell>
          <cell r="DZ186">
            <v>51</v>
          </cell>
          <cell r="EA186">
            <v>89.25</v>
          </cell>
          <cell r="EB186">
            <v>51</v>
          </cell>
          <cell r="EC186">
            <v>51</v>
          </cell>
          <cell r="ED186">
            <v>51</v>
          </cell>
          <cell r="EE186">
            <v>153</v>
          </cell>
          <cell r="EF186">
            <v>63.75</v>
          </cell>
          <cell r="EG186">
            <v>127.5</v>
          </cell>
          <cell r="EH186">
            <v>76.5</v>
          </cell>
          <cell r="EK186" t="str">
            <v xml:space="preserve">Cepis, Jake </v>
          </cell>
        </row>
        <row r="187">
          <cell r="A187">
            <v>184</v>
          </cell>
          <cell r="B187" t="str">
            <v xml:space="preserve">Wehrs, Kevin </v>
          </cell>
          <cell r="C187" t="str">
            <v>2  </v>
          </cell>
          <cell r="D187">
            <v>1</v>
          </cell>
          <cell r="E187">
            <v>1</v>
          </cell>
          <cell r="F187">
            <v>1</v>
          </cell>
          <cell r="G187">
            <v>220</v>
          </cell>
          <cell r="H187">
            <v>408.12</v>
          </cell>
          <cell r="I187">
            <v>255</v>
          </cell>
          <cell r="J187">
            <v>220</v>
          </cell>
          <cell r="K187">
            <v>198</v>
          </cell>
          <cell r="L187">
            <v>154</v>
          </cell>
          <cell r="M187">
            <v>154</v>
          </cell>
          <cell r="N187">
            <v>143</v>
          </cell>
          <cell r="O187">
            <v>408.12</v>
          </cell>
          <cell r="P187">
            <v>154</v>
          </cell>
          <cell r="Q187">
            <v>154</v>
          </cell>
          <cell r="R187">
            <v>448.93200000000002</v>
          </cell>
          <cell r="S187">
            <v>612.18000000000006</v>
          </cell>
          <cell r="T187">
            <v>110</v>
          </cell>
          <cell r="U187">
            <v>88</v>
          </cell>
          <cell r="V187">
            <v>88</v>
          </cell>
          <cell r="W187">
            <v>77</v>
          </cell>
          <cell r="X187">
            <v>77</v>
          </cell>
          <cell r="Y187">
            <v>183.654</v>
          </cell>
          <cell r="Z187">
            <v>306.09000000000003</v>
          </cell>
          <cell r="AA187">
            <v>183.654</v>
          </cell>
          <cell r="AB187">
            <v>183.654</v>
          </cell>
          <cell r="AC187">
            <v>448.93200000000002</v>
          </cell>
          <cell r="AD187">
            <v>88</v>
          </cell>
          <cell r="AE187">
            <v>542.79960000000005</v>
          </cell>
          <cell r="AF187">
            <v>469.33799999999997</v>
          </cell>
          <cell r="AG187">
            <v>275</v>
          </cell>
          <cell r="AH187">
            <v>143</v>
          </cell>
          <cell r="AI187">
            <v>318.75</v>
          </cell>
          <cell r="AJ187">
            <v>153</v>
          </cell>
          <cell r="AK187">
            <v>220</v>
          </cell>
          <cell r="AL187">
            <v>204.06</v>
          </cell>
          <cell r="AM187">
            <v>204.06</v>
          </cell>
          <cell r="AX187">
            <v>408.12</v>
          </cell>
          <cell r="AY187">
            <v>326.49600000000004</v>
          </cell>
          <cell r="AZ187">
            <v>204.06</v>
          </cell>
          <cell r="BA187">
            <v>183.654</v>
          </cell>
          <cell r="BB187">
            <v>163.24800000000002</v>
          </cell>
          <cell r="BC187">
            <v>81.624000000000009</v>
          </cell>
          <cell r="BD187">
            <v>244.87199999999999</v>
          </cell>
          <cell r="BE187">
            <v>142.84199999999998</v>
          </cell>
          <cell r="BF187">
            <v>285.68399999999997</v>
          </cell>
          <cell r="BG187">
            <v>142.84199999999998</v>
          </cell>
          <cell r="BH187">
            <v>163.24800000000002</v>
          </cell>
          <cell r="BI187">
            <v>163.24800000000002</v>
          </cell>
          <cell r="BJ187">
            <v>163.24800000000002</v>
          </cell>
          <cell r="BK187">
            <v>489.74399999999997</v>
          </cell>
          <cell r="BL187">
            <v>330</v>
          </cell>
          <cell r="BM187">
            <v>408.12</v>
          </cell>
          <cell r="BN187">
            <v>542.79960000000005</v>
          </cell>
          <cell r="BO187">
            <v>81.624000000000009</v>
          </cell>
          <cell r="BP187">
            <v>408.12</v>
          </cell>
          <cell r="BQ187">
            <v>408.12</v>
          </cell>
          <cell r="BR187">
            <v>204.06</v>
          </cell>
          <cell r="BS187">
            <v>204.06</v>
          </cell>
          <cell r="CB187">
            <v>255</v>
          </cell>
          <cell r="CC187">
            <v>204</v>
          </cell>
          <cell r="CD187">
            <v>102</v>
          </cell>
          <cell r="CE187">
            <v>89.25</v>
          </cell>
          <cell r="CF187">
            <v>51</v>
          </cell>
          <cell r="CG187">
            <v>44.625</v>
          </cell>
          <cell r="CH187">
            <v>255</v>
          </cell>
          <cell r="CJ187">
            <v>63.75</v>
          </cell>
          <cell r="CK187">
            <v>31.875</v>
          </cell>
          <cell r="CL187">
            <v>31.875</v>
          </cell>
          <cell r="CM187">
            <v>25.5</v>
          </cell>
          <cell r="CN187">
            <v>51</v>
          </cell>
          <cell r="CO187">
            <v>178.5</v>
          </cell>
          <cell r="CP187">
            <v>306</v>
          </cell>
          <cell r="CQ187">
            <v>191.25</v>
          </cell>
          <cell r="CR187">
            <v>89.25</v>
          </cell>
          <cell r="CS187">
            <v>165.75</v>
          </cell>
          <cell r="CT187">
            <v>153</v>
          </cell>
          <cell r="CU187">
            <v>140.25</v>
          </cell>
          <cell r="CV187">
            <v>140.25</v>
          </cell>
          <cell r="CW187">
            <v>140.25</v>
          </cell>
          <cell r="CX187">
            <v>63.75</v>
          </cell>
          <cell r="CY187">
            <v>63.75</v>
          </cell>
          <cell r="CZ187">
            <v>89.25</v>
          </cell>
          <cell r="DA187">
            <v>63.75</v>
          </cell>
          <cell r="DB187">
            <v>63.75</v>
          </cell>
          <cell r="DC187">
            <v>38.25</v>
          </cell>
          <cell r="DD187">
            <v>38.25</v>
          </cell>
          <cell r="DE187">
            <v>191.25</v>
          </cell>
          <cell r="DF187">
            <v>204</v>
          </cell>
          <cell r="DG187">
            <v>89.25</v>
          </cell>
          <cell r="DH187">
            <v>89.25</v>
          </cell>
          <cell r="DI187">
            <v>204</v>
          </cell>
          <cell r="DJ187">
            <v>127.5</v>
          </cell>
          <cell r="DK187">
            <v>127.5</v>
          </cell>
          <cell r="DL187">
            <v>51</v>
          </cell>
          <cell r="DM187">
            <v>38.25</v>
          </cell>
          <cell r="DN187">
            <v>38.25</v>
          </cell>
          <cell r="DO187">
            <v>51</v>
          </cell>
          <cell r="DP187">
            <v>51</v>
          </cell>
          <cell r="DQ187">
            <v>51</v>
          </cell>
          <cell r="DR187">
            <v>51</v>
          </cell>
          <cell r="DS187">
            <v>38.25</v>
          </cell>
          <cell r="DT187">
            <v>38.25</v>
          </cell>
          <cell r="DU187">
            <v>153</v>
          </cell>
          <cell r="DV187">
            <v>102</v>
          </cell>
          <cell r="DW187">
            <v>38.25</v>
          </cell>
          <cell r="DX187">
            <v>102</v>
          </cell>
          <cell r="DY187">
            <v>89.25</v>
          </cell>
          <cell r="DZ187">
            <v>51</v>
          </cell>
          <cell r="EA187">
            <v>89.25</v>
          </cell>
          <cell r="EB187">
            <v>51</v>
          </cell>
          <cell r="EC187">
            <v>51</v>
          </cell>
          <cell r="ED187">
            <v>51</v>
          </cell>
          <cell r="EE187">
            <v>153</v>
          </cell>
          <cell r="EF187">
            <v>63.75</v>
          </cell>
          <cell r="EG187">
            <v>127.5</v>
          </cell>
          <cell r="EH187">
            <v>76.5</v>
          </cell>
          <cell r="EK187" t="str">
            <v xml:space="preserve">Wehrs, Kevin </v>
          </cell>
        </row>
        <row r="188">
          <cell r="A188">
            <v>185</v>
          </cell>
          <cell r="B188" t="str">
            <v xml:space="preserve">Ness, Aaron </v>
          </cell>
          <cell r="C188" t="str">
            <v>10  </v>
          </cell>
          <cell r="D188">
            <v>1</v>
          </cell>
          <cell r="E188">
            <v>1</v>
          </cell>
          <cell r="F188">
            <v>1</v>
          </cell>
          <cell r="G188">
            <v>285</v>
          </cell>
          <cell r="H188">
            <v>425</v>
          </cell>
          <cell r="I188">
            <v>305</v>
          </cell>
          <cell r="J188">
            <v>285</v>
          </cell>
          <cell r="K188">
            <v>256.5</v>
          </cell>
          <cell r="L188">
            <v>199.5</v>
          </cell>
          <cell r="M188">
            <v>199.5</v>
          </cell>
          <cell r="N188">
            <v>185.25</v>
          </cell>
          <cell r="O188">
            <v>425</v>
          </cell>
          <cell r="P188">
            <v>199.5</v>
          </cell>
          <cell r="Q188">
            <v>199.5</v>
          </cell>
          <cell r="R188">
            <v>467.50000000000006</v>
          </cell>
          <cell r="S188">
            <v>637.5</v>
          </cell>
          <cell r="T188">
            <v>142.5</v>
          </cell>
          <cell r="U188">
            <v>114</v>
          </cell>
          <cell r="V188">
            <v>114</v>
          </cell>
          <cell r="W188">
            <v>99.75</v>
          </cell>
          <cell r="X188">
            <v>99.75</v>
          </cell>
          <cell r="Y188">
            <v>191.25</v>
          </cell>
          <cell r="Z188">
            <v>318.75</v>
          </cell>
          <cell r="AA188">
            <v>191.25</v>
          </cell>
          <cell r="AB188">
            <v>191.25</v>
          </cell>
          <cell r="AC188">
            <v>467.50000000000006</v>
          </cell>
          <cell r="AD188">
            <v>114</v>
          </cell>
          <cell r="AE188">
            <v>565.25</v>
          </cell>
          <cell r="AF188">
            <v>488.74999999999994</v>
          </cell>
          <cell r="AG188">
            <v>356.25</v>
          </cell>
          <cell r="AH188">
            <v>185.25</v>
          </cell>
          <cell r="AI188">
            <v>381.25</v>
          </cell>
          <cell r="AJ188">
            <v>183</v>
          </cell>
          <cell r="AK188">
            <v>285</v>
          </cell>
          <cell r="AL188">
            <v>212.5</v>
          </cell>
          <cell r="AM188">
            <v>212.5</v>
          </cell>
          <cell r="AX188">
            <v>425</v>
          </cell>
          <cell r="AY188">
            <v>340</v>
          </cell>
          <cell r="AZ188">
            <v>212.5</v>
          </cell>
          <cell r="BA188">
            <v>191.25</v>
          </cell>
          <cell r="BB188">
            <v>170</v>
          </cell>
          <cell r="BC188">
            <v>85</v>
          </cell>
          <cell r="BD188">
            <v>255</v>
          </cell>
          <cell r="BE188">
            <v>148.75</v>
          </cell>
          <cell r="BF188">
            <v>297.5</v>
          </cell>
          <cell r="BG188">
            <v>148.75</v>
          </cell>
          <cell r="BH188">
            <v>170</v>
          </cell>
          <cell r="BI188">
            <v>170</v>
          </cell>
          <cell r="BJ188">
            <v>170</v>
          </cell>
          <cell r="BK188">
            <v>510</v>
          </cell>
          <cell r="BL188">
            <v>427.5</v>
          </cell>
          <cell r="BM188">
            <v>425</v>
          </cell>
          <cell r="BN188">
            <v>565.25</v>
          </cell>
          <cell r="BO188">
            <v>85</v>
          </cell>
          <cell r="BP188">
            <v>425</v>
          </cell>
          <cell r="BQ188">
            <v>425</v>
          </cell>
          <cell r="BR188">
            <v>212.5</v>
          </cell>
          <cell r="BS188">
            <v>212.5</v>
          </cell>
          <cell r="CB188">
            <v>305</v>
          </cell>
          <cell r="CC188">
            <v>244</v>
          </cell>
          <cell r="CD188">
            <v>122</v>
          </cell>
          <cell r="CE188">
            <v>106.75</v>
          </cell>
          <cell r="CF188">
            <v>61</v>
          </cell>
          <cell r="CG188">
            <v>53.375</v>
          </cell>
          <cell r="CH188">
            <v>305</v>
          </cell>
          <cell r="CJ188">
            <v>76.25</v>
          </cell>
          <cell r="CK188">
            <v>38.125</v>
          </cell>
          <cell r="CL188">
            <v>38.125</v>
          </cell>
          <cell r="CM188">
            <v>30.5</v>
          </cell>
          <cell r="CN188">
            <v>61</v>
          </cell>
          <cell r="CO188">
            <v>213.5</v>
          </cell>
          <cell r="CP188">
            <v>366</v>
          </cell>
          <cell r="CQ188">
            <v>228.75</v>
          </cell>
          <cell r="CR188">
            <v>106.75</v>
          </cell>
          <cell r="CS188">
            <v>198.25</v>
          </cell>
          <cell r="CT188">
            <v>183</v>
          </cell>
          <cell r="CU188">
            <v>167.75</v>
          </cell>
          <cell r="CV188">
            <v>167.75</v>
          </cell>
          <cell r="CW188">
            <v>167.75</v>
          </cell>
          <cell r="CX188">
            <v>76.25</v>
          </cell>
          <cell r="CY188">
            <v>76.25</v>
          </cell>
          <cell r="CZ188">
            <v>106.75</v>
          </cell>
          <cell r="DA188">
            <v>76.25</v>
          </cell>
          <cell r="DB188">
            <v>76.25</v>
          </cell>
          <cell r="DC188">
            <v>45.75</v>
          </cell>
          <cell r="DD188">
            <v>45.75</v>
          </cell>
          <cell r="DE188">
            <v>228.75</v>
          </cell>
          <cell r="DF188">
            <v>244</v>
          </cell>
          <cell r="DG188">
            <v>106.75</v>
          </cell>
          <cell r="DH188">
            <v>106.75</v>
          </cell>
          <cell r="DI188">
            <v>244</v>
          </cell>
          <cell r="DJ188">
            <v>152.5</v>
          </cell>
          <cell r="DK188">
            <v>152.5</v>
          </cell>
          <cell r="DL188">
            <v>61</v>
          </cell>
          <cell r="DM188">
            <v>45.75</v>
          </cell>
          <cell r="DN188">
            <v>45.75</v>
          </cell>
          <cell r="DO188">
            <v>61</v>
          </cell>
          <cell r="DP188">
            <v>61</v>
          </cell>
          <cell r="DQ188">
            <v>61</v>
          </cell>
          <cell r="DR188">
            <v>61</v>
          </cell>
          <cell r="DS188">
            <v>45.75</v>
          </cell>
          <cell r="DT188">
            <v>45.75</v>
          </cell>
          <cell r="DU188">
            <v>183</v>
          </cell>
          <cell r="DV188">
            <v>122</v>
          </cell>
          <cell r="DW188">
            <v>45.75</v>
          </cell>
          <cell r="DX188">
            <v>122</v>
          </cell>
          <cell r="DY188">
            <v>106.75</v>
          </cell>
          <cell r="DZ188">
            <v>61</v>
          </cell>
          <cell r="EA188">
            <v>106.75</v>
          </cell>
          <cell r="EB188">
            <v>61</v>
          </cell>
          <cell r="EC188">
            <v>61</v>
          </cell>
          <cell r="ED188">
            <v>61</v>
          </cell>
          <cell r="EE188">
            <v>183</v>
          </cell>
          <cell r="EF188">
            <v>76.25</v>
          </cell>
          <cell r="EG188">
            <v>152.5</v>
          </cell>
          <cell r="EH188">
            <v>91.5</v>
          </cell>
          <cell r="EK188" t="str">
            <v xml:space="preserve">Ness, Aaron </v>
          </cell>
        </row>
        <row r="189">
          <cell r="A189">
            <v>186</v>
          </cell>
          <cell r="B189" t="str">
            <v xml:space="preserve">Matt handle </v>
          </cell>
          <cell r="D189">
            <v>1</v>
          </cell>
          <cell r="E189">
            <v>1</v>
          </cell>
          <cell r="F189">
            <v>1</v>
          </cell>
          <cell r="G189">
            <v>220</v>
          </cell>
          <cell r="H189">
            <v>300</v>
          </cell>
          <cell r="I189">
            <v>230</v>
          </cell>
          <cell r="J189">
            <v>220</v>
          </cell>
          <cell r="K189">
            <v>198</v>
          </cell>
          <cell r="L189">
            <v>154</v>
          </cell>
          <cell r="M189">
            <v>154</v>
          </cell>
          <cell r="N189">
            <v>143</v>
          </cell>
          <cell r="O189">
            <v>300</v>
          </cell>
          <cell r="P189">
            <v>154</v>
          </cell>
          <cell r="Q189">
            <v>154</v>
          </cell>
          <cell r="R189">
            <v>330</v>
          </cell>
          <cell r="S189">
            <v>450</v>
          </cell>
          <cell r="T189">
            <v>110</v>
          </cell>
          <cell r="U189">
            <v>88</v>
          </cell>
          <cell r="V189">
            <v>88</v>
          </cell>
          <cell r="W189">
            <v>77</v>
          </cell>
          <cell r="X189">
            <v>77</v>
          </cell>
          <cell r="Y189">
            <v>135</v>
          </cell>
          <cell r="Z189">
            <v>225</v>
          </cell>
          <cell r="AA189">
            <v>135</v>
          </cell>
          <cell r="AB189">
            <v>135</v>
          </cell>
          <cell r="AC189">
            <v>330</v>
          </cell>
          <cell r="AD189">
            <v>88</v>
          </cell>
          <cell r="AE189">
            <v>399</v>
          </cell>
          <cell r="AF189">
            <v>345</v>
          </cell>
          <cell r="AG189">
            <v>275</v>
          </cell>
          <cell r="AH189">
            <v>143</v>
          </cell>
          <cell r="AI189">
            <v>287.5</v>
          </cell>
          <cell r="AJ189">
            <v>138</v>
          </cell>
          <cell r="AK189">
            <v>220</v>
          </cell>
          <cell r="AL189">
            <v>150</v>
          </cell>
          <cell r="AM189">
            <v>150</v>
          </cell>
          <cell r="AX189">
            <v>300</v>
          </cell>
          <cell r="AY189">
            <v>240</v>
          </cell>
          <cell r="AZ189">
            <v>150</v>
          </cell>
          <cell r="BA189">
            <v>135</v>
          </cell>
          <cell r="BB189">
            <v>120</v>
          </cell>
          <cell r="BC189">
            <v>60</v>
          </cell>
          <cell r="BD189">
            <v>180</v>
          </cell>
          <cell r="BE189">
            <v>105</v>
          </cell>
          <cell r="BF189">
            <v>210</v>
          </cell>
          <cell r="BG189">
            <v>105</v>
          </cell>
          <cell r="BH189">
            <v>120</v>
          </cell>
          <cell r="BI189">
            <v>120</v>
          </cell>
          <cell r="BJ189">
            <v>120</v>
          </cell>
          <cell r="BK189">
            <v>360</v>
          </cell>
          <cell r="BL189">
            <v>330</v>
          </cell>
          <cell r="BM189">
            <v>300</v>
          </cell>
          <cell r="BN189">
            <v>399</v>
          </cell>
          <cell r="BO189">
            <v>60</v>
          </cell>
          <cell r="BP189">
            <v>300</v>
          </cell>
          <cell r="BQ189">
            <v>300</v>
          </cell>
          <cell r="BR189">
            <v>150</v>
          </cell>
          <cell r="BS189">
            <v>150</v>
          </cell>
          <cell r="CB189">
            <v>230</v>
          </cell>
          <cell r="CC189">
            <v>184</v>
          </cell>
          <cell r="CD189">
            <v>92</v>
          </cell>
          <cell r="CE189">
            <v>80.5</v>
          </cell>
          <cell r="CF189">
            <v>46</v>
          </cell>
          <cell r="CG189">
            <v>40.25</v>
          </cell>
          <cell r="CH189">
            <v>230</v>
          </cell>
          <cell r="CJ189">
            <v>57.5</v>
          </cell>
          <cell r="CK189">
            <v>28.75</v>
          </cell>
          <cell r="CL189">
            <v>28.75</v>
          </cell>
          <cell r="CM189">
            <v>23</v>
          </cell>
          <cell r="CN189">
            <v>46</v>
          </cell>
          <cell r="CO189">
            <v>161</v>
          </cell>
          <cell r="CP189">
            <v>276</v>
          </cell>
          <cell r="CQ189">
            <v>172.5</v>
          </cell>
          <cell r="CR189">
            <v>80.5</v>
          </cell>
          <cell r="CS189">
            <v>149.5</v>
          </cell>
          <cell r="CT189">
            <v>138</v>
          </cell>
          <cell r="CU189">
            <v>126.50000000000001</v>
          </cell>
          <cell r="CV189">
            <v>126.50000000000001</v>
          </cell>
          <cell r="CW189">
            <v>126.50000000000001</v>
          </cell>
          <cell r="CX189">
            <v>57.5</v>
          </cell>
          <cell r="CY189">
            <v>57.5</v>
          </cell>
          <cell r="CZ189">
            <v>80.5</v>
          </cell>
          <cell r="DA189">
            <v>57.5</v>
          </cell>
          <cell r="DB189">
            <v>57.5</v>
          </cell>
          <cell r="DC189">
            <v>34.5</v>
          </cell>
          <cell r="DD189">
            <v>34.5</v>
          </cell>
          <cell r="DE189">
            <v>172.5</v>
          </cell>
          <cell r="DF189">
            <v>184</v>
          </cell>
          <cell r="DG189">
            <v>80.5</v>
          </cell>
          <cell r="DH189">
            <v>80.5</v>
          </cell>
          <cell r="DI189">
            <v>184</v>
          </cell>
          <cell r="DJ189">
            <v>115</v>
          </cell>
          <cell r="DK189">
            <v>115</v>
          </cell>
          <cell r="DL189">
            <v>46</v>
          </cell>
          <cell r="DM189">
            <v>34.5</v>
          </cell>
          <cell r="DN189">
            <v>34.5</v>
          </cell>
          <cell r="DO189">
            <v>46</v>
          </cell>
          <cell r="DP189">
            <v>46</v>
          </cell>
          <cell r="DQ189">
            <v>46</v>
          </cell>
          <cell r="DR189">
            <v>46</v>
          </cell>
          <cell r="DS189">
            <v>34.5</v>
          </cell>
          <cell r="DT189">
            <v>34.5</v>
          </cell>
          <cell r="DU189">
            <v>138</v>
          </cell>
          <cell r="DV189">
            <v>92</v>
          </cell>
          <cell r="DW189">
            <v>34.5</v>
          </cell>
          <cell r="DX189">
            <v>92</v>
          </cell>
          <cell r="DY189">
            <v>80.5</v>
          </cell>
          <cell r="DZ189">
            <v>46</v>
          </cell>
          <cell r="EA189">
            <v>80.5</v>
          </cell>
          <cell r="EB189">
            <v>46</v>
          </cell>
          <cell r="EC189">
            <v>46</v>
          </cell>
          <cell r="ED189">
            <v>46</v>
          </cell>
          <cell r="EE189">
            <v>138</v>
          </cell>
          <cell r="EF189">
            <v>57.5</v>
          </cell>
          <cell r="EG189">
            <v>115</v>
          </cell>
          <cell r="EH189">
            <v>69</v>
          </cell>
          <cell r="EK189" t="str">
            <v xml:space="preserve">Matt handle </v>
          </cell>
        </row>
        <row r="190">
          <cell r="A190">
            <v>187</v>
          </cell>
          <cell r="B190" t="str">
            <v xml:space="preserve">Peter </v>
          </cell>
          <cell r="D190">
            <v>1</v>
          </cell>
          <cell r="E190">
            <v>1</v>
          </cell>
          <cell r="F190">
            <v>1</v>
          </cell>
          <cell r="G190">
            <v>200</v>
          </cell>
          <cell r="H190">
            <v>275</v>
          </cell>
          <cell r="I190">
            <v>240</v>
          </cell>
          <cell r="J190">
            <v>200</v>
          </cell>
          <cell r="K190">
            <v>180</v>
          </cell>
          <cell r="L190">
            <v>140</v>
          </cell>
          <cell r="M190">
            <v>140</v>
          </cell>
          <cell r="N190">
            <v>130</v>
          </cell>
          <cell r="O190">
            <v>275</v>
          </cell>
          <cell r="P190">
            <v>140</v>
          </cell>
          <cell r="Q190">
            <v>140</v>
          </cell>
          <cell r="R190">
            <v>302.5</v>
          </cell>
          <cell r="S190">
            <v>412.5</v>
          </cell>
          <cell r="T190">
            <v>100</v>
          </cell>
          <cell r="U190">
            <v>80</v>
          </cell>
          <cell r="V190">
            <v>80</v>
          </cell>
          <cell r="W190">
            <v>70</v>
          </cell>
          <cell r="X190">
            <v>70</v>
          </cell>
          <cell r="Y190">
            <v>123.75</v>
          </cell>
          <cell r="Z190">
            <v>206.25</v>
          </cell>
          <cell r="AA190">
            <v>123.75</v>
          </cell>
          <cell r="AB190">
            <v>123.75</v>
          </cell>
          <cell r="AC190">
            <v>302.5</v>
          </cell>
          <cell r="AD190">
            <v>80</v>
          </cell>
          <cell r="AE190">
            <v>365.75</v>
          </cell>
          <cell r="AF190">
            <v>316.25</v>
          </cell>
          <cell r="AG190">
            <v>250</v>
          </cell>
          <cell r="AH190">
            <v>130</v>
          </cell>
          <cell r="AI190">
            <v>300</v>
          </cell>
          <cell r="AJ190">
            <v>144</v>
          </cell>
          <cell r="AK190">
            <v>200</v>
          </cell>
          <cell r="AL190">
            <v>137.5</v>
          </cell>
          <cell r="AM190">
            <v>137.5</v>
          </cell>
          <cell r="AX190">
            <v>275</v>
          </cell>
          <cell r="AY190">
            <v>220</v>
          </cell>
          <cell r="AZ190">
            <v>137.5</v>
          </cell>
          <cell r="BA190">
            <v>123.75</v>
          </cell>
          <cell r="BB190">
            <v>110</v>
          </cell>
          <cell r="BC190">
            <v>55</v>
          </cell>
          <cell r="BD190">
            <v>165</v>
          </cell>
          <cell r="BE190">
            <v>96.25</v>
          </cell>
          <cell r="BF190">
            <v>192.5</v>
          </cell>
          <cell r="BG190">
            <v>96.25</v>
          </cell>
          <cell r="BH190">
            <v>110</v>
          </cell>
          <cell r="BI190">
            <v>110</v>
          </cell>
          <cell r="BJ190">
            <v>110</v>
          </cell>
          <cell r="BK190">
            <v>330</v>
          </cell>
          <cell r="BL190">
            <v>300</v>
          </cell>
          <cell r="BM190">
            <v>275</v>
          </cell>
          <cell r="BN190">
            <v>365.75</v>
          </cell>
          <cell r="BO190">
            <v>55</v>
          </cell>
          <cell r="BP190">
            <v>275</v>
          </cell>
          <cell r="BQ190">
            <v>275</v>
          </cell>
          <cell r="BR190">
            <v>137.5</v>
          </cell>
          <cell r="BS190">
            <v>137.5</v>
          </cell>
          <cell r="CB190">
            <v>240</v>
          </cell>
          <cell r="CC190">
            <v>192</v>
          </cell>
          <cell r="CD190">
            <v>96</v>
          </cell>
          <cell r="CE190">
            <v>84</v>
          </cell>
          <cell r="CF190">
            <v>48</v>
          </cell>
          <cell r="CG190">
            <v>42</v>
          </cell>
          <cell r="CH190">
            <v>240</v>
          </cell>
          <cell r="CJ190">
            <v>60</v>
          </cell>
          <cell r="CK190">
            <v>30</v>
          </cell>
          <cell r="CL190">
            <v>30</v>
          </cell>
          <cell r="CM190">
            <v>24</v>
          </cell>
          <cell r="CN190">
            <v>48</v>
          </cell>
          <cell r="CO190">
            <v>168</v>
          </cell>
          <cell r="CP190">
            <v>288</v>
          </cell>
          <cell r="CQ190">
            <v>180</v>
          </cell>
          <cell r="CR190">
            <v>84</v>
          </cell>
          <cell r="CS190">
            <v>156</v>
          </cell>
          <cell r="CT190">
            <v>144</v>
          </cell>
          <cell r="CU190">
            <v>132</v>
          </cell>
          <cell r="CV190">
            <v>132</v>
          </cell>
          <cell r="CW190">
            <v>132</v>
          </cell>
          <cell r="CX190">
            <v>60</v>
          </cell>
          <cell r="CY190">
            <v>60</v>
          </cell>
          <cell r="CZ190">
            <v>84</v>
          </cell>
          <cell r="DA190">
            <v>60</v>
          </cell>
          <cell r="DB190">
            <v>60</v>
          </cell>
          <cell r="DC190">
            <v>36</v>
          </cell>
          <cell r="DD190">
            <v>36</v>
          </cell>
          <cell r="DE190">
            <v>180</v>
          </cell>
          <cell r="DF190">
            <v>192</v>
          </cell>
          <cell r="DG190">
            <v>84</v>
          </cell>
          <cell r="DH190">
            <v>84</v>
          </cell>
          <cell r="DI190">
            <v>192</v>
          </cell>
          <cell r="DJ190">
            <v>120</v>
          </cell>
          <cell r="DK190">
            <v>120</v>
          </cell>
          <cell r="DL190">
            <v>48</v>
          </cell>
          <cell r="DM190">
            <v>36</v>
          </cell>
          <cell r="DN190">
            <v>36</v>
          </cell>
          <cell r="DO190">
            <v>48</v>
          </cell>
          <cell r="DP190">
            <v>48</v>
          </cell>
          <cell r="DQ190">
            <v>48</v>
          </cell>
          <cell r="DR190">
            <v>48</v>
          </cell>
          <cell r="DS190">
            <v>36</v>
          </cell>
          <cell r="DT190">
            <v>36</v>
          </cell>
          <cell r="DU190">
            <v>144</v>
          </cell>
          <cell r="DV190">
            <v>96</v>
          </cell>
          <cell r="DW190">
            <v>36</v>
          </cell>
          <cell r="DX190">
            <v>96</v>
          </cell>
          <cell r="DY190">
            <v>84</v>
          </cell>
          <cell r="DZ190">
            <v>48</v>
          </cell>
          <cell r="EA190">
            <v>84</v>
          </cell>
          <cell r="EB190">
            <v>48</v>
          </cell>
          <cell r="EC190">
            <v>48</v>
          </cell>
          <cell r="ED190">
            <v>48</v>
          </cell>
          <cell r="EE190">
            <v>144</v>
          </cell>
          <cell r="EF190">
            <v>60</v>
          </cell>
          <cell r="EG190">
            <v>120</v>
          </cell>
          <cell r="EH190">
            <v>72</v>
          </cell>
          <cell r="EK190" t="str">
            <v xml:space="preserve">Peter </v>
          </cell>
        </row>
        <row r="191">
          <cell r="A191">
            <v>188</v>
          </cell>
          <cell r="B191" t="str">
            <v>Gino</v>
          </cell>
          <cell r="D191">
            <v>1</v>
          </cell>
          <cell r="E191">
            <v>1</v>
          </cell>
          <cell r="F191">
            <v>1</v>
          </cell>
          <cell r="G191">
            <v>260</v>
          </cell>
          <cell r="H191">
            <v>365</v>
          </cell>
          <cell r="I191">
            <v>265</v>
          </cell>
          <cell r="J191">
            <v>260</v>
          </cell>
          <cell r="K191">
            <v>234</v>
          </cell>
          <cell r="L191">
            <v>182</v>
          </cell>
          <cell r="M191">
            <v>182</v>
          </cell>
          <cell r="N191">
            <v>169</v>
          </cell>
          <cell r="O191">
            <v>365</v>
          </cell>
          <cell r="P191">
            <v>182</v>
          </cell>
          <cell r="Q191">
            <v>182</v>
          </cell>
          <cell r="R191">
            <v>401.50000000000006</v>
          </cell>
          <cell r="S191">
            <v>547.5</v>
          </cell>
          <cell r="T191">
            <v>130</v>
          </cell>
          <cell r="U191">
            <v>104</v>
          </cell>
          <cell r="V191">
            <v>104</v>
          </cell>
          <cell r="W191">
            <v>91</v>
          </cell>
          <cell r="X191">
            <v>91</v>
          </cell>
          <cell r="Y191">
            <v>164.25</v>
          </cell>
          <cell r="Z191">
            <v>273.75</v>
          </cell>
          <cell r="AA191">
            <v>164.25</v>
          </cell>
          <cell r="AB191">
            <v>164.25</v>
          </cell>
          <cell r="AC191">
            <v>401.50000000000006</v>
          </cell>
          <cell r="AD191">
            <v>104</v>
          </cell>
          <cell r="AE191">
            <v>485.45000000000005</v>
          </cell>
          <cell r="AF191">
            <v>419.74999999999994</v>
          </cell>
          <cell r="AG191">
            <v>325</v>
          </cell>
          <cell r="AH191">
            <v>169</v>
          </cell>
          <cell r="AI191">
            <v>331.25</v>
          </cell>
          <cell r="AJ191">
            <v>159</v>
          </cell>
          <cell r="AK191">
            <v>260</v>
          </cell>
          <cell r="AL191">
            <v>182.5</v>
          </cell>
          <cell r="AM191">
            <v>182.5</v>
          </cell>
          <cell r="AX191">
            <v>365</v>
          </cell>
          <cell r="AY191">
            <v>292</v>
          </cell>
          <cell r="AZ191">
            <v>182.5</v>
          </cell>
          <cell r="BA191">
            <v>164.25</v>
          </cell>
          <cell r="BB191">
            <v>146</v>
          </cell>
          <cell r="BC191">
            <v>73</v>
          </cell>
          <cell r="BD191">
            <v>219</v>
          </cell>
          <cell r="BE191">
            <v>127.74999999999999</v>
          </cell>
          <cell r="BF191">
            <v>255.49999999999997</v>
          </cell>
          <cell r="BG191">
            <v>127.74999999999999</v>
          </cell>
          <cell r="BH191">
            <v>146</v>
          </cell>
          <cell r="BI191">
            <v>146</v>
          </cell>
          <cell r="BJ191">
            <v>146</v>
          </cell>
          <cell r="BK191">
            <v>438</v>
          </cell>
          <cell r="BL191">
            <v>390</v>
          </cell>
          <cell r="BM191">
            <v>365</v>
          </cell>
          <cell r="BN191">
            <v>485.45000000000005</v>
          </cell>
          <cell r="BO191">
            <v>73</v>
          </cell>
          <cell r="BP191">
            <v>365</v>
          </cell>
          <cell r="BQ191">
            <v>365</v>
          </cell>
          <cell r="BR191">
            <v>182.5</v>
          </cell>
          <cell r="BS191">
            <v>182.5</v>
          </cell>
          <cell r="CB191">
            <v>265</v>
          </cell>
          <cell r="CC191">
            <v>212</v>
          </cell>
          <cell r="CD191">
            <v>106</v>
          </cell>
          <cell r="CE191">
            <v>92.75</v>
          </cell>
          <cell r="CF191">
            <v>53</v>
          </cell>
          <cell r="CG191">
            <v>46.375</v>
          </cell>
          <cell r="CH191">
            <v>265</v>
          </cell>
          <cell r="CJ191">
            <v>66.25</v>
          </cell>
          <cell r="CK191">
            <v>33.125</v>
          </cell>
          <cell r="CL191">
            <v>33.125</v>
          </cell>
          <cell r="CM191">
            <v>26.5</v>
          </cell>
          <cell r="CN191">
            <v>53</v>
          </cell>
          <cell r="CO191">
            <v>185.5</v>
          </cell>
          <cell r="CP191">
            <v>318</v>
          </cell>
          <cell r="CQ191">
            <v>198.75</v>
          </cell>
          <cell r="CR191">
            <v>92.75</v>
          </cell>
          <cell r="CS191">
            <v>172.25</v>
          </cell>
          <cell r="CT191">
            <v>159</v>
          </cell>
          <cell r="CU191">
            <v>145.75</v>
          </cell>
          <cell r="CV191">
            <v>145.75</v>
          </cell>
          <cell r="CW191">
            <v>145.75</v>
          </cell>
          <cell r="CX191">
            <v>66.25</v>
          </cell>
          <cell r="CY191">
            <v>66.25</v>
          </cell>
          <cell r="CZ191">
            <v>92.75</v>
          </cell>
          <cell r="DA191">
            <v>66.25</v>
          </cell>
          <cell r="DB191">
            <v>66.25</v>
          </cell>
          <cell r="DC191">
            <v>39.75</v>
          </cell>
          <cell r="DD191">
            <v>39.75</v>
          </cell>
          <cell r="DE191">
            <v>198.75</v>
          </cell>
          <cell r="DF191">
            <v>212</v>
          </cell>
          <cell r="DG191">
            <v>92.75</v>
          </cell>
          <cell r="DH191">
            <v>92.75</v>
          </cell>
          <cell r="DI191">
            <v>212</v>
          </cell>
          <cell r="DJ191">
            <v>132.5</v>
          </cell>
          <cell r="DK191">
            <v>132.5</v>
          </cell>
          <cell r="DL191">
            <v>53</v>
          </cell>
          <cell r="DM191">
            <v>39.75</v>
          </cell>
          <cell r="DN191">
            <v>39.75</v>
          </cell>
          <cell r="DO191">
            <v>53</v>
          </cell>
          <cell r="DP191">
            <v>53</v>
          </cell>
          <cell r="DQ191">
            <v>53</v>
          </cell>
          <cell r="DR191">
            <v>53</v>
          </cell>
          <cell r="DS191">
            <v>39.75</v>
          </cell>
          <cell r="DT191">
            <v>39.75</v>
          </cell>
          <cell r="DU191">
            <v>159</v>
          </cell>
          <cell r="DV191">
            <v>106</v>
          </cell>
          <cell r="DW191">
            <v>39.75</v>
          </cell>
          <cell r="DX191">
            <v>106</v>
          </cell>
          <cell r="DY191">
            <v>92.75</v>
          </cell>
          <cell r="DZ191">
            <v>53</v>
          </cell>
          <cell r="EA191">
            <v>92.75</v>
          </cell>
          <cell r="EB191">
            <v>53</v>
          </cell>
          <cell r="EC191">
            <v>53</v>
          </cell>
          <cell r="ED191">
            <v>53</v>
          </cell>
          <cell r="EE191">
            <v>159</v>
          </cell>
          <cell r="EF191">
            <v>66.25</v>
          </cell>
          <cell r="EG191">
            <v>132.5</v>
          </cell>
          <cell r="EH191">
            <v>79.5</v>
          </cell>
          <cell r="EK191" t="str">
            <v>Gino</v>
          </cell>
        </row>
        <row r="192">
          <cell r="A192">
            <v>189</v>
          </cell>
          <cell r="B192" t="str">
            <v>K Bear</v>
          </cell>
          <cell r="D192">
            <v>1</v>
          </cell>
          <cell r="E192">
            <v>1</v>
          </cell>
          <cell r="F192">
            <v>1</v>
          </cell>
          <cell r="G192">
            <v>250</v>
          </cell>
          <cell r="H192">
            <v>420</v>
          </cell>
          <cell r="I192">
            <v>275</v>
          </cell>
          <cell r="J192">
            <v>250</v>
          </cell>
          <cell r="K192">
            <v>225</v>
          </cell>
          <cell r="L192">
            <v>175</v>
          </cell>
          <cell r="M192">
            <v>175</v>
          </cell>
          <cell r="N192">
            <v>162.5</v>
          </cell>
          <cell r="O192">
            <v>420</v>
          </cell>
          <cell r="P192">
            <v>175</v>
          </cell>
          <cell r="Q192">
            <v>175</v>
          </cell>
          <cell r="R192">
            <v>462.00000000000006</v>
          </cell>
          <cell r="S192">
            <v>630</v>
          </cell>
          <cell r="T192">
            <v>125</v>
          </cell>
          <cell r="U192">
            <v>100</v>
          </cell>
          <cell r="V192">
            <v>100</v>
          </cell>
          <cell r="W192">
            <v>87.5</v>
          </cell>
          <cell r="X192">
            <v>87.5</v>
          </cell>
          <cell r="Y192">
            <v>189</v>
          </cell>
          <cell r="Z192">
            <v>315</v>
          </cell>
          <cell r="AA192">
            <v>189</v>
          </cell>
          <cell r="AB192">
            <v>189</v>
          </cell>
          <cell r="AC192">
            <v>462.00000000000006</v>
          </cell>
          <cell r="AD192">
            <v>100</v>
          </cell>
          <cell r="AE192">
            <v>558.6</v>
          </cell>
          <cell r="AF192">
            <v>482.99999999999994</v>
          </cell>
          <cell r="AG192">
            <v>312.5</v>
          </cell>
          <cell r="AH192">
            <v>162.5</v>
          </cell>
          <cell r="AI192">
            <v>343.75</v>
          </cell>
          <cell r="AJ192">
            <v>165</v>
          </cell>
          <cell r="AK192">
            <v>250</v>
          </cell>
          <cell r="AL192">
            <v>210</v>
          </cell>
          <cell r="AM192">
            <v>210</v>
          </cell>
          <cell r="AX192">
            <v>420</v>
          </cell>
          <cell r="AY192">
            <v>336</v>
          </cell>
          <cell r="AZ192">
            <v>210</v>
          </cell>
          <cell r="BA192">
            <v>189</v>
          </cell>
          <cell r="BB192">
            <v>168</v>
          </cell>
          <cell r="BC192">
            <v>84</v>
          </cell>
          <cell r="BD192">
            <v>252</v>
          </cell>
          <cell r="BE192">
            <v>147</v>
          </cell>
          <cell r="BF192">
            <v>294</v>
          </cell>
          <cell r="BG192">
            <v>147</v>
          </cell>
          <cell r="BH192">
            <v>168</v>
          </cell>
          <cell r="BI192">
            <v>168</v>
          </cell>
          <cell r="BJ192">
            <v>168</v>
          </cell>
          <cell r="BK192">
            <v>504</v>
          </cell>
          <cell r="BL192">
            <v>375</v>
          </cell>
          <cell r="BM192">
            <v>420</v>
          </cell>
          <cell r="BN192">
            <v>558.6</v>
          </cell>
          <cell r="BO192">
            <v>84</v>
          </cell>
          <cell r="BP192">
            <v>420</v>
          </cell>
          <cell r="BQ192">
            <v>420</v>
          </cell>
          <cell r="BR192">
            <v>210</v>
          </cell>
          <cell r="BS192">
            <v>210</v>
          </cell>
          <cell r="CB192">
            <v>275</v>
          </cell>
          <cell r="CC192">
            <v>220</v>
          </cell>
          <cell r="CD192">
            <v>110</v>
          </cell>
          <cell r="CE192">
            <v>96.25</v>
          </cell>
          <cell r="CF192">
            <v>55</v>
          </cell>
          <cell r="CG192">
            <v>48.125</v>
          </cell>
          <cell r="CH192">
            <v>275</v>
          </cell>
          <cell r="CJ192">
            <v>68.75</v>
          </cell>
          <cell r="CK192">
            <v>34.375</v>
          </cell>
          <cell r="CL192">
            <v>34.375</v>
          </cell>
          <cell r="CM192">
            <v>27.5</v>
          </cell>
          <cell r="CN192">
            <v>55</v>
          </cell>
          <cell r="CO192">
            <v>192.5</v>
          </cell>
          <cell r="CP192">
            <v>330</v>
          </cell>
          <cell r="CQ192">
            <v>206.25</v>
          </cell>
          <cell r="CR192">
            <v>96.25</v>
          </cell>
          <cell r="CS192">
            <v>178.75</v>
          </cell>
          <cell r="CT192">
            <v>165</v>
          </cell>
          <cell r="CU192">
            <v>151.25</v>
          </cell>
          <cell r="CV192">
            <v>151.25</v>
          </cell>
          <cell r="CW192">
            <v>151.25</v>
          </cell>
          <cell r="CX192">
            <v>68.75</v>
          </cell>
          <cell r="CY192">
            <v>68.75</v>
          </cell>
          <cell r="CZ192">
            <v>96.25</v>
          </cell>
          <cell r="DA192">
            <v>68.75</v>
          </cell>
          <cell r="DB192">
            <v>68.75</v>
          </cell>
          <cell r="DC192">
            <v>41.25</v>
          </cell>
          <cell r="DD192">
            <v>41.25</v>
          </cell>
          <cell r="DE192">
            <v>206.25</v>
          </cell>
          <cell r="DF192">
            <v>220</v>
          </cell>
          <cell r="DG192">
            <v>96.25</v>
          </cell>
          <cell r="DH192">
            <v>96.25</v>
          </cell>
          <cell r="DI192">
            <v>220</v>
          </cell>
          <cell r="DJ192">
            <v>137.5</v>
          </cell>
          <cell r="DK192">
            <v>137.5</v>
          </cell>
          <cell r="DL192">
            <v>55</v>
          </cell>
          <cell r="DM192">
            <v>41.25</v>
          </cell>
          <cell r="DN192">
            <v>41.25</v>
          </cell>
          <cell r="DO192">
            <v>55</v>
          </cell>
          <cell r="DP192">
            <v>55</v>
          </cell>
          <cell r="DQ192">
            <v>55</v>
          </cell>
          <cell r="DR192">
            <v>55</v>
          </cell>
          <cell r="DS192">
            <v>41.25</v>
          </cell>
          <cell r="DT192">
            <v>41.25</v>
          </cell>
          <cell r="DU192">
            <v>165</v>
          </cell>
          <cell r="DV192">
            <v>110</v>
          </cell>
          <cell r="DW192">
            <v>41.25</v>
          </cell>
          <cell r="DX192">
            <v>110</v>
          </cell>
          <cell r="DY192">
            <v>96.25</v>
          </cell>
          <cell r="DZ192">
            <v>55</v>
          </cell>
          <cell r="EA192">
            <v>96.25</v>
          </cell>
          <cell r="EB192">
            <v>55</v>
          </cell>
          <cell r="EC192">
            <v>55</v>
          </cell>
          <cell r="ED192">
            <v>55</v>
          </cell>
          <cell r="EE192">
            <v>165</v>
          </cell>
          <cell r="EF192">
            <v>68.75</v>
          </cell>
          <cell r="EG192">
            <v>137.5</v>
          </cell>
          <cell r="EH192">
            <v>82.5</v>
          </cell>
          <cell r="EK192" t="str">
            <v>K Bear</v>
          </cell>
        </row>
        <row r="193">
          <cell r="A193">
            <v>190</v>
          </cell>
          <cell r="B193" t="str">
            <v>Paul M</v>
          </cell>
          <cell r="D193">
            <v>1</v>
          </cell>
          <cell r="E193">
            <v>1</v>
          </cell>
          <cell r="F193">
            <v>1</v>
          </cell>
          <cell r="G193">
            <v>250</v>
          </cell>
          <cell r="H193">
            <v>355</v>
          </cell>
          <cell r="I193">
            <v>225</v>
          </cell>
          <cell r="J193">
            <v>250</v>
          </cell>
          <cell r="K193">
            <v>225</v>
          </cell>
          <cell r="L193">
            <v>175</v>
          </cell>
          <cell r="M193">
            <v>175</v>
          </cell>
          <cell r="N193">
            <v>162.5</v>
          </cell>
          <cell r="O193">
            <v>355</v>
          </cell>
          <cell r="P193">
            <v>175</v>
          </cell>
          <cell r="Q193">
            <v>175</v>
          </cell>
          <cell r="R193">
            <v>390.50000000000006</v>
          </cell>
          <cell r="S193">
            <v>532.5</v>
          </cell>
          <cell r="T193">
            <v>125</v>
          </cell>
          <cell r="U193">
            <v>100</v>
          </cell>
          <cell r="V193">
            <v>100</v>
          </cell>
          <cell r="W193">
            <v>87.5</v>
          </cell>
          <cell r="X193">
            <v>87.5</v>
          </cell>
          <cell r="Y193">
            <v>159.75</v>
          </cell>
          <cell r="Z193">
            <v>266.25</v>
          </cell>
          <cell r="AA193">
            <v>159.75</v>
          </cell>
          <cell r="AB193">
            <v>159.75</v>
          </cell>
          <cell r="AC193">
            <v>390.50000000000006</v>
          </cell>
          <cell r="AD193">
            <v>100</v>
          </cell>
          <cell r="AE193">
            <v>472.15000000000003</v>
          </cell>
          <cell r="AF193">
            <v>408.24999999999994</v>
          </cell>
          <cell r="AG193">
            <v>312.5</v>
          </cell>
          <cell r="AH193">
            <v>162.5</v>
          </cell>
          <cell r="AI193">
            <v>281.25</v>
          </cell>
          <cell r="AJ193">
            <v>135</v>
          </cell>
          <cell r="AK193">
            <v>250</v>
          </cell>
          <cell r="AL193">
            <v>177.5</v>
          </cell>
          <cell r="AM193">
            <v>177.5</v>
          </cell>
          <cell r="AX193">
            <v>355</v>
          </cell>
          <cell r="AY193">
            <v>284</v>
          </cell>
          <cell r="AZ193">
            <v>177.5</v>
          </cell>
          <cell r="BA193">
            <v>159.75</v>
          </cell>
          <cell r="BB193">
            <v>142</v>
          </cell>
          <cell r="BC193">
            <v>71</v>
          </cell>
          <cell r="BD193">
            <v>213</v>
          </cell>
          <cell r="BE193">
            <v>124.24999999999999</v>
          </cell>
          <cell r="BF193">
            <v>248.49999999999997</v>
          </cell>
          <cell r="BG193">
            <v>124.24999999999999</v>
          </cell>
          <cell r="BH193">
            <v>142</v>
          </cell>
          <cell r="BI193">
            <v>142</v>
          </cell>
          <cell r="BJ193">
            <v>142</v>
          </cell>
          <cell r="BK193">
            <v>426</v>
          </cell>
          <cell r="BL193">
            <v>375</v>
          </cell>
          <cell r="BM193">
            <v>355</v>
          </cell>
          <cell r="BN193">
            <v>472.15000000000003</v>
          </cell>
          <cell r="BO193">
            <v>71</v>
          </cell>
          <cell r="BP193">
            <v>355</v>
          </cell>
          <cell r="BQ193">
            <v>355</v>
          </cell>
          <cell r="BR193">
            <v>177.5</v>
          </cell>
          <cell r="BS193">
            <v>177.5</v>
          </cell>
          <cell r="CB193">
            <v>225</v>
          </cell>
          <cell r="CC193">
            <v>180</v>
          </cell>
          <cell r="CD193">
            <v>90</v>
          </cell>
          <cell r="CE193">
            <v>78.75</v>
          </cell>
          <cell r="CF193">
            <v>45</v>
          </cell>
          <cell r="CG193">
            <v>39.375</v>
          </cell>
          <cell r="CH193">
            <v>225</v>
          </cell>
          <cell r="CJ193">
            <v>56.25</v>
          </cell>
          <cell r="CK193">
            <v>28.125</v>
          </cell>
          <cell r="CL193">
            <v>28.125</v>
          </cell>
          <cell r="CM193">
            <v>22.5</v>
          </cell>
          <cell r="CN193">
            <v>45</v>
          </cell>
          <cell r="CO193">
            <v>157.5</v>
          </cell>
          <cell r="CP193">
            <v>270</v>
          </cell>
          <cell r="CQ193">
            <v>168.75</v>
          </cell>
          <cell r="CR193">
            <v>78.75</v>
          </cell>
          <cell r="CS193">
            <v>146.25</v>
          </cell>
          <cell r="CT193">
            <v>135</v>
          </cell>
          <cell r="CU193">
            <v>123.75000000000001</v>
          </cell>
          <cell r="CV193">
            <v>123.75000000000001</v>
          </cell>
          <cell r="CW193">
            <v>123.75000000000001</v>
          </cell>
          <cell r="CX193">
            <v>56.25</v>
          </cell>
          <cell r="CY193">
            <v>56.25</v>
          </cell>
          <cell r="CZ193">
            <v>78.75</v>
          </cell>
          <cell r="DA193">
            <v>56.25</v>
          </cell>
          <cell r="DB193">
            <v>56.25</v>
          </cell>
          <cell r="DC193">
            <v>33.75</v>
          </cell>
          <cell r="DD193">
            <v>33.75</v>
          </cell>
          <cell r="DE193">
            <v>168.75</v>
          </cell>
          <cell r="DF193">
            <v>180</v>
          </cell>
          <cell r="DG193">
            <v>78.75</v>
          </cell>
          <cell r="DH193">
            <v>78.75</v>
          </cell>
          <cell r="DI193">
            <v>180</v>
          </cell>
          <cell r="DJ193">
            <v>112.5</v>
          </cell>
          <cell r="DK193">
            <v>112.5</v>
          </cell>
          <cell r="DL193">
            <v>45</v>
          </cell>
          <cell r="DM193">
            <v>33.75</v>
          </cell>
          <cell r="DN193">
            <v>33.75</v>
          </cell>
          <cell r="DO193">
            <v>45</v>
          </cell>
          <cell r="DP193">
            <v>45</v>
          </cell>
          <cell r="DQ193">
            <v>45</v>
          </cell>
          <cell r="DR193">
            <v>45</v>
          </cell>
          <cell r="DS193">
            <v>33.75</v>
          </cell>
          <cell r="DT193">
            <v>33.75</v>
          </cell>
          <cell r="DU193">
            <v>135</v>
          </cell>
          <cell r="DV193">
            <v>90</v>
          </cell>
          <cell r="DW193">
            <v>33.75</v>
          </cell>
          <cell r="DX193">
            <v>90</v>
          </cell>
          <cell r="DY193">
            <v>78.75</v>
          </cell>
          <cell r="DZ193">
            <v>45</v>
          </cell>
          <cell r="EA193">
            <v>78.75</v>
          </cell>
          <cell r="EB193">
            <v>45</v>
          </cell>
          <cell r="EC193">
            <v>45</v>
          </cell>
          <cell r="ED193">
            <v>45</v>
          </cell>
          <cell r="EE193">
            <v>135</v>
          </cell>
          <cell r="EF193">
            <v>56.25</v>
          </cell>
          <cell r="EG193">
            <v>112.5</v>
          </cell>
          <cell r="EH193">
            <v>67.5</v>
          </cell>
          <cell r="EK193" t="str">
            <v>Paul M</v>
          </cell>
        </row>
        <row r="194">
          <cell r="A194">
            <v>191</v>
          </cell>
          <cell r="B194" t="str">
            <v>Jake Taylor</v>
          </cell>
          <cell r="D194">
            <v>1</v>
          </cell>
          <cell r="E194">
            <v>1</v>
          </cell>
          <cell r="F194">
            <v>1</v>
          </cell>
          <cell r="G194">
            <v>250</v>
          </cell>
          <cell r="H194">
            <v>450</v>
          </cell>
          <cell r="I194">
            <v>300</v>
          </cell>
          <cell r="J194">
            <v>250</v>
          </cell>
          <cell r="K194">
            <v>225</v>
          </cell>
          <cell r="L194">
            <v>175</v>
          </cell>
          <cell r="M194">
            <v>175</v>
          </cell>
          <cell r="N194">
            <v>162.5</v>
          </cell>
          <cell r="O194">
            <v>450</v>
          </cell>
          <cell r="P194">
            <v>175</v>
          </cell>
          <cell r="Q194">
            <v>175</v>
          </cell>
          <cell r="R194">
            <v>495.00000000000006</v>
          </cell>
          <cell r="S194">
            <v>675</v>
          </cell>
          <cell r="T194">
            <v>125</v>
          </cell>
          <cell r="U194">
            <v>100</v>
          </cell>
          <cell r="V194">
            <v>100</v>
          </cell>
          <cell r="W194">
            <v>87.5</v>
          </cell>
          <cell r="X194">
            <v>87.5</v>
          </cell>
          <cell r="Y194">
            <v>202.5</v>
          </cell>
          <cell r="Z194">
            <v>337.5</v>
          </cell>
          <cell r="AA194">
            <v>202.5</v>
          </cell>
          <cell r="AB194">
            <v>202.5</v>
          </cell>
          <cell r="AC194">
            <v>495.00000000000006</v>
          </cell>
          <cell r="AD194">
            <v>100</v>
          </cell>
          <cell r="AE194">
            <v>598.5</v>
          </cell>
          <cell r="AF194">
            <v>517.5</v>
          </cell>
          <cell r="AG194">
            <v>312.5</v>
          </cell>
          <cell r="AH194">
            <v>162.5</v>
          </cell>
          <cell r="AI194">
            <v>375</v>
          </cell>
          <cell r="AJ194">
            <v>180</v>
          </cell>
          <cell r="AK194">
            <v>250</v>
          </cell>
          <cell r="AL194">
            <v>225</v>
          </cell>
          <cell r="AM194">
            <v>225</v>
          </cell>
          <cell r="AX194">
            <v>450</v>
          </cell>
          <cell r="AY194">
            <v>360</v>
          </cell>
          <cell r="AZ194">
            <v>225</v>
          </cell>
          <cell r="BA194">
            <v>202.5</v>
          </cell>
          <cell r="BB194">
            <v>180</v>
          </cell>
          <cell r="BC194">
            <v>90</v>
          </cell>
          <cell r="BD194">
            <v>270</v>
          </cell>
          <cell r="BE194">
            <v>157.5</v>
          </cell>
          <cell r="BF194">
            <v>315</v>
          </cell>
          <cell r="BG194">
            <v>157.5</v>
          </cell>
          <cell r="BH194">
            <v>180</v>
          </cell>
          <cell r="BI194">
            <v>180</v>
          </cell>
          <cell r="BJ194">
            <v>180</v>
          </cell>
          <cell r="BK194">
            <v>540</v>
          </cell>
          <cell r="BL194">
            <v>375</v>
          </cell>
          <cell r="BM194">
            <v>450</v>
          </cell>
          <cell r="BN194">
            <v>598.5</v>
          </cell>
          <cell r="BO194">
            <v>90</v>
          </cell>
          <cell r="BP194">
            <v>450</v>
          </cell>
          <cell r="BQ194">
            <v>450</v>
          </cell>
          <cell r="BR194">
            <v>225</v>
          </cell>
          <cell r="BS194">
            <v>225</v>
          </cell>
          <cell r="CB194">
            <v>300</v>
          </cell>
          <cell r="CC194">
            <v>240</v>
          </cell>
          <cell r="CD194">
            <v>120</v>
          </cell>
          <cell r="CE194">
            <v>105</v>
          </cell>
          <cell r="CF194">
            <v>60</v>
          </cell>
          <cell r="CG194">
            <v>52.5</v>
          </cell>
          <cell r="CH194">
            <v>300</v>
          </cell>
          <cell r="CJ194">
            <v>75</v>
          </cell>
          <cell r="CK194">
            <v>37.5</v>
          </cell>
          <cell r="CL194">
            <v>37.5</v>
          </cell>
          <cell r="CM194">
            <v>30</v>
          </cell>
          <cell r="CN194">
            <v>60</v>
          </cell>
          <cell r="CO194">
            <v>210</v>
          </cell>
          <cell r="CP194">
            <v>360</v>
          </cell>
          <cell r="CQ194">
            <v>225</v>
          </cell>
          <cell r="CR194">
            <v>105</v>
          </cell>
          <cell r="CS194">
            <v>195</v>
          </cell>
          <cell r="CT194">
            <v>180</v>
          </cell>
          <cell r="CU194">
            <v>165</v>
          </cell>
          <cell r="CV194">
            <v>165</v>
          </cell>
          <cell r="CW194">
            <v>165</v>
          </cell>
          <cell r="CX194">
            <v>75</v>
          </cell>
          <cell r="CY194">
            <v>75</v>
          </cell>
          <cell r="CZ194">
            <v>105</v>
          </cell>
          <cell r="DA194">
            <v>75</v>
          </cell>
          <cell r="DB194">
            <v>75</v>
          </cell>
          <cell r="DC194">
            <v>45</v>
          </cell>
          <cell r="DD194">
            <v>45</v>
          </cell>
          <cell r="DE194">
            <v>225</v>
          </cell>
          <cell r="DF194">
            <v>240</v>
          </cell>
          <cell r="DG194">
            <v>105</v>
          </cell>
          <cell r="DH194">
            <v>105</v>
          </cell>
          <cell r="DI194">
            <v>240</v>
          </cell>
          <cell r="DJ194">
            <v>150</v>
          </cell>
          <cell r="DK194">
            <v>150</v>
          </cell>
          <cell r="DL194">
            <v>60</v>
          </cell>
          <cell r="DM194">
            <v>45</v>
          </cell>
          <cell r="DN194">
            <v>45</v>
          </cell>
          <cell r="DO194">
            <v>60</v>
          </cell>
          <cell r="DP194">
            <v>60</v>
          </cell>
          <cell r="DQ194">
            <v>60</v>
          </cell>
          <cell r="DR194">
            <v>60</v>
          </cell>
          <cell r="DS194">
            <v>45</v>
          </cell>
          <cell r="DT194">
            <v>45</v>
          </cell>
          <cell r="DU194">
            <v>180</v>
          </cell>
          <cell r="DV194">
            <v>120</v>
          </cell>
          <cell r="DW194">
            <v>45</v>
          </cell>
          <cell r="DX194">
            <v>120</v>
          </cell>
          <cell r="DY194">
            <v>105</v>
          </cell>
          <cell r="DZ194">
            <v>60</v>
          </cell>
          <cell r="EA194">
            <v>105</v>
          </cell>
          <cell r="EB194">
            <v>60</v>
          </cell>
          <cell r="EC194">
            <v>60</v>
          </cell>
          <cell r="ED194">
            <v>60</v>
          </cell>
          <cell r="EE194">
            <v>180</v>
          </cell>
          <cell r="EF194">
            <v>75</v>
          </cell>
          <cell r="EG194">
            <v>150</v>
          </cell>
          <cell r="EH194">
            <v>90</v>
          </cell>
          <cell r="EK194" t="str">
            <v>Jake Taylor</v>
          </cell>
        </row>
        <row r="195">
          <cell r="A195">
            <v>192</v>
          </cell>
          <cell r="B195" t="str">
            <v>Barry</v>
          </cell>
          <cell r="D195">
            <v>1</v>
          </cell>
          <cell r="E195">
            <v>1</v>
          </cell>
          <cell r="F195">
            <v>1</v>
          </cell>
          <cell r="G195">
            <v>250</v>
          </cell>
          <cell r="H195">
            <v>375</v>
          </cell>
          <cell r="I195">
            <v>265</v>
          </cell>
          <cell r="J195">
            <v>250</v>
          </cell>
          <cell r="K195">
            <v>225</v>
          </cell>
          <cell r="L195">
            <v>175</v>
          </cell>
          <cell r="M195">
            <v>175</v>
          </cell>
          <cell r="N195">
            <v>162.5</v>
          </cell>
          <cell r="O195">
            <v>375</v>
          </cell>
          <cell r="P195">
            <v>175</v>
          </cell>
          <cell r="Q195">
            <v>175</v>
          </cell>
          <cell r="R195">
            <v>412.50000000000006</v>
          </cell>
          <cell r="S195">
            <v>562.5</v>
          </cell>
          <cell r="T195">
            <v>125</v>
          </cell>
          <cell r="U195">
            <v>100</v>
          </cell>
          <cell r="V195">
            <v>100</v>
          </cell>
          <cell r="W195">
            <v>87.5</v>
          </cell>
          <cell r="X195">
            <v>87.5</v>
          </cell>
          <cell r="Y195">
            <v>168.75</v>
          </cell>
          <cell r="Z195">
            <v>281.25</v>
          </cell>
          <cell r="AA195">
            <v>168.75</v>
          </cell>
          <cell r="AB195">
            <v>168.75</v>
          </cell>
          <cell r="AC195">
            <v>412.50000000000006</v>
          </cell>
          <cell r="AD195">
            <v>100</v>
          </cell>
          <cell r="AE195">
            <v>498.75</v>
          </cell>
          <cell r="AF195">
            <v>431.24999999999994</v>
          </cell>
          <cell r="AG195">
            <v>312.5</v>
          </cell>
          <cell r="AH195">
            <v>162.5</v>
          </cell>
          <cell r="AI195">
            <v>331.25</v>
          </cell>
          <cell r="AJ195">
            <v>159</v>
          </cell>
          <cell r="AK195">
            <v>250</v>
          </cell>
          <cell r="AL195">
            <v>187.5</v>
          </cell>
          <cell r="AM195">
            <v>187.5</v>
          </cell>
          <cell r="AX195">
            <v>375</v>
          </cell>
          <cell r="AY195">
            <v>300</v>
          </cell>
          <cell r="AZ195">
            <v>187.5</v>
          </cell>
          <cell r="BA195">
            <v>168.75</v>
          </cell>
          <cell r="BB195">
            <v>150</v>
          </cell>
          <cell r="BC195">
            <v>75</v>
          </cell>
          <cell r="BD195">
            <v>225</v>
          </cell>
          <cell r="BE195">
            <v>131.25</v>
          </cell>
          <cell r="BF195">
            <v>262.5</v>
          </cell>
          <cell r="BG195">
            <v>131.25</v>
          </cell>
          <cell r="BH195">
            <v>150</v>
          </cell>
          <cell r="BI195">
            <v>150</v>
          </cell>
          <cell r="BJ195">
            <v>150</v>
          </cell>
          <cell r="BK195">
            <v>450</v>
          </cell>
          <cell r="BL195">
            <v>375</v>
          </cell>
          <cell r="BM195">
            <v>375</v>
          </cell>
          <cell r="BN195">
            <v>498.75</v>
          </cell>
          <cell r="BO195">
            <v>75</v>
          </cell>
          <cell r="BP195">
            <v>375</v>
          </cell>
          <cell r="BQ195">
            <v>375</v>
          </cell>
          <cell r="BR195">
            <v>187.5</v>
          </cell>
          <cell r="BS195">
            <v>187.5</v>
          </cell>
          <cell r="CB195">
            <v>265</v>
          </cell>
          <cell r="CC195">
            <v>212</v>
          </cell>
          <cell r="CD195">
            <v>106</v>
          </cell>
          <cell r="CE195">
            <v>92.75</v>
          </cell>
          <cell r="CF195">
            <v>53</v>
          </cell>
          <cell r="CG195">
            <v>46.375</v>
          </cell>
          <cell r="CH195">
            <v>265</v>
          </cell>
          <cell r="CJ195">
            <v>66.25</v>
          </cell>
          <cell r="CK195">
            <v>33.125</v>
          </cell>
          <cell r="CL195">
            <v>33.125</v>
          </cell>
          <cell r="CM195">
            <v>26.5</v>
          </cell>
          <cell r="CN195">
            <v>53</v>
          </cell>
          <cell r="CO195">
            <v>185.5</v>
          </cell>
          <cell r="CP195">
            <v>318</v>
          </cell>
          <cell r="CQ195">
            <v>198.75</v>
          </cell>
          <cell r="CR195">
            <v>92.75</v>
          </cell>
          <cell r="CS195">
            <v>172.25</v>
          </cell>
          <cell r="CT195">
            <v>159</v>
          </cell>
          <cell r="CU195">
            <v>145.75</v>
          </cell>
          <cell r="CV195">
            <v>145.75</v>
          </cell>
          <cell r="CW195">
            <v>145.75</v>
          </cell>
          <cell r="CX195">
            <v>66.25</v>
          </cell>
          <cell r="CY195">
            <v>66.25</v>
          </cell>
          <cell r="CZ195">
            <v>92.75</v>
          </cell>
          <cell r="DA195">
            <v>66.25</v>
          </cell>
          <cell r="DB195">
            <v>66.25</v>
          </cell>
          <cell r="DC195">
            <v>39.75</v>
          </cell>
          <cell r="DD195">
            <v>39.75</v>
          </cell>
          <cell r="DE195">
            <v>198.75</v>
          </cell>
          <cell r="DF195">
            <v>212</v>
          </cell>
          <cell r="DG195">
            <v>92.75</v>
          </cell>
          <cell r="DH195">
            <v>92.75</v>
          </cell>
          <cell r="DI195">
            <v>212</v>
          </cell>
          <cell r="DJ195">
            <v>132.5</v>
          </cell>
          <cell r="DK195">
            <v>132.5</v>
          </cell>
          <cell r="DL195">
            <v>53</v>
          </cell>
          <cell r="DM195">
            <v>39.75</v>
          </cell>
          <cell r="DN195">
            <v>39.75</v>
          </cell>
          <cell r="DO195">
            <v>53</v>
          </cell>
          <cell r="DP195">
            <v>53</v>
          </cell>
          <cell r="DQ195">
            <v>53</v>
          </cell>
          <cell r="DR195">
            <v>53</v>
          </cell>
          <cell r="DS195">
            <v>39.75</v>
          </cell>
          <cell r="DT195">
            <v>39.75</v>
          </cell>
          <cell r="DU195">
            <v>159</v>
          </cell>
          <cell r="DV195">
            <v>106</v>
          </cell>
          <cell r="DW195">
            <v>39.75</v>
          </cell>
          <cell r="DX195">
            <v>106</v>
          </cell>
          <cell r="DY195">
            <v>92.75</v>
          </cell>
          <cell r="DZ195">
            <v>53</v>
          </cell>
          <cell r="EA195">
            <v>92.75</v>
          </cell>
          <cell r="EB195">
            <v>53</v>
          </cell>
          <cell r="EC195">
            <v>53</v>
          </cell>
          <cell r="ED195">
            <v>53</v>
          </cell>
          <cell r="EE195">
            <v>159</v>
          </cell>
          <cell r="EF195">
            <v>66.25</v>
          </cell>
          <cell r="EG195">
            <v>132.5</v>
          </cell>
          <cell r="EH195">
            <v>79.5</v>
          </cell>
          <cell r="EK195" t="str">
            <v>Barry</v>
          </cell>
        </row>
        <row r="196">
          <cell r="A196">
            <v>193</v>
          </cell>
          <cell r="B196" t="str">
            <v>Harry</v>
          </cell>
          <cell r="D196">
            <v>1</v>
          </cell>
          <cell r="E196">
            <v>1</v>
          </cell>
          <cell r="F196">
            <v>1</v>
          </cell>
          <cell r="G196">
            <v>285</v>
          </cell>
          <cell r="H196">
            <v>405</v>
          </cell>
          <cell r="I196">
            <v>280</v>
          </cell>
          <cell r="J196">
            <v>285</v>
          </cell>
          <cell r="K196">
            <v>256.5</v>
          </cell>
          <cell r="L196">
            <v>199.5</v>
          </cell>
          <cell r="M196">
            <v>199.5</v>
          </cell>
          <cell r="N196">
            <v>185.25</v>
          </cell>
          <cell r="O196">
            <v>405</v>
          </cell>
          <cell r="P196">
            <v>199.5</v>
          </cell>
          <cell r="Q196">
            <v>199.5</v>
          </cell>
          <cell r="R196">
            <v>445.50000000000006</v>
          </cell>
          <cell r="S196">
            <v>607.5</v>
          </cell>
          <cell r="T196">
            <v>142.5</v>
          </cell>
          <cell r="U196">
            <v>114</v>
          </cell>
          <cell r="V196">
            <v>114</v>
          </cell>
          <cell r="W196">
            <v>99.75</v>
          </cell>
          <cell r="X196">
            <v>99.75</v>
          </cell>
          <cell r="Y196">
            <v>182.25</v>
          </cell>
          <cell r="Z196">
            <v>303.75</v>
          </cell>
          <cell r="AA196">
            <v>182.25</v>
          </cell>
          <cell r="AB196">
            <v>182.25</v>
          </cell>
          <cell r="AC196">
            <v>445.50000000000006</v>
          </cell>
          <cell r="AD196">
            <v>114</v>
          </cell>
          <cell r="AE196">
            <v>538.65</v>
          </cell>
          <cell r="AF196">
            <v>465.74999999999994</v>
          </cell>
          <cell r="AG196">
            <v>356.25</v>
          </cell>
          <cell r="AH196">
            <v>185.25</v>
          </cell>
          <cell r="AI196">
            <v>350</v>
          </cell>
          <cell r="AJ196">
            <v>168</v>
          </cell>
          <cell r="AK196">
            <v>285</v>
          </cell>
          <cell r="AL196">
            <v>202.5</v>
          </cell>
          <cell r="AM196">
            <v>202.5</v>
          </cell>
          <cell r="AX196">
            <v>405</v>
          </cell>
          <cell r="AY196">
            <v>324</v>
          </cell>
          <cell r="AZ196">
            <v>202.5</v>
          </cell>
          <cell r="BA196">
            <v>182.25</v>
          </cell>
          <cell r="BB196">
            <v>162</v>
          </cell>
          <cell r="BC196">
            <v>81</v>
          </cell>
          <cell r="BD196">
            <v>243</v>
          </cell>
          <cell r="BE196">
            <v>141.75</v>
          </cell>
          <cell r="BF196">
            <v>283.5</v>
          </cell>
          <cell r="BG196">
            <v>141.75</v>
          </cell>
          <cell r="BH196">
            <v>162</v>
          </cell>
          <cell r="BI196">
            <v>162</v>
          </cell>
          <cell r="BJ196">
            <v>162</v>
          </cell>
          <cell r="BK196">
            <v>486</v>
          </cell>
          <cell r="BL196">
            <v>427.5</v>
          </cell>
          <cell r="BM196">
            <v>405</v>
          </cell>
          <cell r="BN196">
            <v>538.65</v>
          </cell>
          <cell r="BO196">
            <v>81</v>
          </cell>
          <cell r="BP196">
            <v>405</v>
          </cell>
          <cell r="BQ196">
            <v>405</v>
          </cell>
          <cell r="BR196">
            <v>202.5</v>
          </cell>
          <cell r="BS196">
            <v>202.5</v>
          </cell>
          <cell r="CB196">
            <v>280</v>
          </cell>
          <cell r="CC196">
            <v>224</v>
          </cell>
          <cell r="CD196">
            <v>112</v>
          </cell>
          <cell r="CE196">
            <v>98</v>
          </cell>
          <cell r="CF196">
            <v>56</v>
          </cell>
          <cell r="CG196">
            <v>49</v>
          </cell>
          <cell r="CH196">
            <v>280</v>
          </cell>
          <cell r="CJ196">
            <v>70</v>
          </cell>
          <cell r="CK196">
            <v>35</v>
          </cell>
          <cell r="CL196">
            <v>35</v>
          </cell>
          <cell r="CM196">
            <v>28</v>
          </cell>
          <cell r="CN196">
            <v>56</v>
          </cell>
          <cell r="CO196">
            <v>196</v>
          </cell>
          <cell r="CP196">
            <v>336</v>
          </cell>
          <cell r="CQ196">
            <v>210</v>
          </cell>
          <cell r="CR196">
            <v>98</v>
          </cell>
          <cell r="CS196">
            <v>182</v>
          </cell>
          <cell r="CT196">
            <v>168</v>
          </cell>
          <cell r="CU196">
            <v>154</v>
          </cell>
          <cell r="CV196">
            <v>154</v>
          </cell>
          <cell r="CW196">
            <v>154</v>
          </cell>
          <cell r="CX196">
            <v>70</v>
          </cell>
          <cell r="CY196">
            <v>70</v>
          </cell>
          <cell r="CZ196">
            <v>98</v>
          </cell>
          <cell r="DA196">
            <v>70</v>
          </cell>
          <cell r="DB196">
            <v>70</v>
          </cell>
          <cell r="DC196">
            <v>42</v>
          </cell>
          <cell r="DD196">
            <v>42</v>
          </cell>
          <cell r="DE196">
            <v>210</v>
          </cell>
          <cell r="DF196">
            <v>224</v>
          </cell>
          <cell r="DG196">
            <v>98</v>
          </cell>
          <cell r="DH196">
            <v>98</v>
          </cell>
          <cell r="DI196">
            <v>224</v>
          </cell>
          <cell r="DJ196">
            <v>140</v>
          </cell>
          <cell r="DK196">
            <v>140</v>
          </cell>
          <cell r="DL196">
            <v>56</v>
          </cell>
          <cell r="DM196">
            <v>42</v>
          </cell>
          <cell r="DN196">
            <v>42</v>
          </cell>
          <cell r="DO196">
            <v>56</v>
          </cell>
          <cell r="DP196">
            <v>56</v>
          </cell>
          <cell r="DQ196">
            <v>56</v>
          </cell>
          <cell r="DR196">
            <v>56</v>
          </cell>
          <cell r="DS196">
            <v>42</v>
          </cell>
          <cell r="DT196">
            <v>42</v>
          </cell>
          <cell r="DU196">
            <v>168</v>
          </cell>
          <cell r="DV196">
            <v>112</v>
          </cell>
          <cell r="DW196">
            <v>42</v>
          </cell>
          <cell r="DX196">
            <v>112</v>
          </cell>
          <cell r="DY196">
            <v>98</v>
          </cell>
          <cell r="DZ196">
            <v>56</v>
          </cell>
          <cell r="EA196">
            <v>98</v>
          </cell>
          <cell r="EB196">
            <v>56</v>
          </cell>
          <cell r="EC196">
            <v>56</v>
          </cell>
          <cell r="ED196">
            <v>56</v>
          </cell>
          <cell r="EE196">
            <v>168</v>
          </cell>
          <cell r="EF196">
            <v>70</v>
          </cell>
          <cell r="EG196">
            <v>140</v>
          </cell>
          <cell r="EH196">
            <v>84</v>
          </cell>
          <cell r="EK196" t="str">
            <v>Harry</v>
          </cell>
        </row>
        <row r="197">
          <cell r="A197">
            <v>194</v>
          </cell>
          <cell r="B197" t="str">
            <v>Pj</v>
          </cell>
          <cell r="D197">
            <v>1</v>
          </cell>
          <cell r="E197">
            <v>1</v>
          </cell>
          <cell r="F197">
            <v>1</v>
          </cell>
          <cell r="G197">
            <v>250</v>
          </cell>
          <cell r="H197">
            <v>385</v>
          </cell>
          <cell r="I197">
            <v>260</v>
          </cell>
          <cell r="J197">
            <v>250</v>
          </cell>
          <cell r="K197">
            <v>225</v>
          </cell>
          <cell r="L197">
            <v>175</v>
          </cell>
          <cell r="M197">
            <v>175</v>
          </cell>
          <cell r="N197">
            <v>162.5</v>
          </cell>
          <cell r="O197">
            <v>385</v>
          </cell>
          <cell r="P197">
            <v>175</v>
          </cell>
          <cell r="Q197">
            <v>175</v>
          </cell>
          <cell r="R197">
            <v>423.50000000000006</v>
          </cell>
          <cell r="S197">
            <v>577.5</v>
          </cell>
          <cell r="T197">
            <v>125</v>
          </cell>
          <cell r="U197">
            <v>100</v>
          </cell>
          <cell r="V197">
            <v>100</v>
          </cell>
          <cell r="W197">
            <v>87.5</v>
          </cell>
          <cell r="X197">
            <v>87.5</v>
          </cell>
          <cell r="Y197">
            <v>173.25</v>
          </cell>
          <cell r="Z197">
            <v>288.75</v>
          </cell>
          <cell r="AA197">
            <v>173.25</v>
          </cell>
          <cell r="AB197">
            <v>173.25</v>
          </cell>
          <cell r="AC197">
            <v>423.50000000000006</v>
          </cell>
          <cell r="AD197">
            <v>100</v>
          </cell>
          <cell r="AE197">
            <v>512.05000000000007</v>
          </cell>
          <cell r="AF197">
            <v>442.74999999999994</v>
          </cell>
          <cell r="AG197">
            <v>312.5</v>
          </cell>
          <cell r="AH197">
            <v>162.5</v>
          </cell>
          <cell r="AI197">
            <v>325</v>
          </cell>
          <cell r="AJ197">
            <v>156</v>
          </cell>
          <cell r="AK197">
            <v>250</v>
          </cell>
          <cell r="AL197">
            <v>192.5</v>
          </cell>
          <cell r="AM197">
            <v>192.5</v>
          </cell>
          <cell r="AX197">
            <v>385</v>
          </cell>
          <cell r="AY197">
            <v>308</v>
          </cell>
          <cell r="AZ197">
            <v>192.5</v>
          </cell>
          <cell r="BA197">
            <v>173.25</v>
          </cell>
          <cell r="BB197">
            <v>154</v>
          </cell>
          <cell r="BC197">
            <v>77</v>
          </cell>
          <cell r="BD197">
            <v>231</v>
          </cell>
          <cell r="BE197">
            <v>134.75</v>
          </cell>
          <cell r="BF197">
            <v>269.5</v>
          </cell>
          <cell r="BG197">
            <v>134.75</v>
          </cell>
          <cell r="BH197">
            <v>154</v>
          </cell>
          <cell r="BI197">
            <v>154</v>
          </cell>
          <cell r="BJ197">
            <v>154</v>
          </cell>
          <cell r="BK197">
            <v>462</v>
          </cell>
          <cell r="BL197">
            <v>375</v>
          </cell>
          <cell r="BM197">
            <v>385</v>
          </cell>
          <cell r="BN197">
            <v>512.05000000000007</v>
          </cell>
          <cell r="BO197">
            <v>77</v>
          </cell>
          <cell r="BP197">
            <v>385</v>
          </cell>
          <cell r="BQ197">
            <v>385</v>
          </cell>
          <cell r="BR197">
            <v>192.5</v>
          </cell>
          <cell r="BS197">
            <v>192.5</v>
          </cell>
          <cell r="CB197">
            <v>260</v>
          </cell>
          <cell r="CC197">
            <v>208</v>
          </cell>
          <cell r="CD197">
            <v>104</v>
          </cell>
          <cell r="CE197">
            <v>91</v>
          </cell>
          <cell r="CF197">
            <v>52</v>
          </cell>
          <cell r="CG197">
            <v>45.5</v>
          </cell>
          <cell r="CH197">
            <v>260</v>
          </cell>
          <cell r="CJ197">
            <v>65</v>
          </cell>
          <cell r="CK197">
            <v>32.5</v>
          </cell>
          <cell r="CL197">
            <v>32.5</v>
          </cell>
          <cell r="CM197">
            <v>26</v>
          </cell>
          <cell r="CN197">
            <v>52</v>
          </cell>
          <cell r="CO197">
            <v>182</v>
          </cell>
          <cell r="CP197">
            <v>312</v>
          </cell>
          <cell r="CQ197">
            <v>195</v>
          </cell>
          <cell r="CR197">
            <v>91</v>
          </cell>
          <cell r="CS197">
            <v>169</v>
          </cell>
          <cell r="CT197">
            <v>156</v>
          </cell>
          <cell r="CU197">
            <v>143</v>
          </cell>
          <cell r="CV197">
            <v>143</v>
          </cell>
          <cell r="CW197">
            <v>143</v>
          </cell>
          <cell r="CX197">
            <v>65</v>
          </cell>
          <cell r="CY197">
            <v>65</v>
          </cell>
          <cell r="CZ197">
            <v>91</v>
          </cell>
          <cell r="DA197">
            <v>65</v>
          </cell>
          <cell r="DB197">
            <v>65</v>
          </cell>
          <cell r="DC197">
            <v>39</v>
          </cell>
          <cell r="DD197">
            <v>39</v>
          </cell>
          <cell r="DE197">
            <v>195</v>
          </cell>
          <cell r="DF197">
            <v>208</v>
          </cell>
          <cell r="DG197">
            <v>91</v>
          </cell>
          <cell r="DH197">
            <v>91</v>
          </cell>
          <cell r="DI197">
            <v>208</v>
          </cell>
          <cell r="DJ197">
            <v>130</v>
          </cell>
          <cell r="DK197">
            <v>130</v>
          </cell>
          <cell r="DL197">
            <v>52</v>
          </cell>
          <cell r="DM197">
            <v>39</v>
          </cell>
          <cell r="DN197">
            <v>39</v>
          </cell>
          <cell r="DO197">
            <v>52</v>
          </cell>
          <cell r="DP197">
            <v>52</v>
          </cell>
          <cell r="DQ197">
            <v>52</v>
          </cell>
          <cell r="DR197">
            <v>52</v>
          </cell>
          <cell r="DS197">
            <v>39</v>
          </cell>
          <cell r="DT197">
            <v>39</v>
          </cell>
          <cell r="DU197">
            <v>156</v>
          </cell>
          <cell r="DV197">
            <v>104</v>
          </cell>
          <cell r="DW197">
            <v>39</v>
          </cell>
          <cell r="DX197">
            <v>104</v>
          </cell>
          <cell r="DY197">
            <v>91</v>
          </cell>
          <cell r="DZ197">
            <v>52</v>
          </cell>
          <cell r="EA197">
            <v>91</v>
          </cell>
          <cell r="EB197">
            <v>52</v>
          </cell>
          <cell r="EC197">
            <v>52</v>
          </cell>
          <cell r="ED197">
            <v>52</v>
          </cell>
          <cell r="EE197">
            <v>156</v>
          </cell>
          <cell r="EF197">
            <v>65</v>
          </cell>
          <cell r="EG197">
            <v>130</v>
          </cell>
          <cell r="EH197">
            <v>78</v>
          </cell>
          <cell r="EK197" t="str">
            <v>Pj</v>
          </cell>
        </row>
        <row r="198">
          <cell r="A198">
            <v>195</v>
          </cell>
          <cell r="B198" t="str">
            <v>K Ballard</v>
          </cell>
          <cell r="D198">
            <v>1</v>
          </cell>
          <cell r="E198">
            <v>1</v>
          </cell>
          <cell r="F198">
            <v>1</v>
          </cell>
          <cell r="G198">
            <v>250</v>
          </cell>
          <cell r="H198">
            <v>395</v>
          </cell>
          <cell r="I198">
            <v>260</v>
          </cell>
          <cell r="J198">
            <v>250</v>
          </cell>
          <cell r="K198">
            <v>225</v>
          </cell>
          <cell r="L198">
            <v>175</v>
          </cell>
          <cell r="M198">
            <v>175</v>
          </cell>
          <cell r="N198">
            <v>162.5</v>
          </cell>
          <cell r="O198">
            <v>395</v>
          </cell>
          <cell r="P198">
            <v>175</v>
          </cell>
          <cell r="Q198">
            <v>175</v>
          </cell>
          <cell r="R198">
            <v>434.50000000000006</v>
          </cell>
          <cell r="S198">
            <v>592.5</v>
          </cell>
          <cell r="T198">
            <v>125</v>
          </cell>
          <cell r="U198">
            <v>100</v>
          </cell>
          <cell r="V198">
            <v>100</v>
          </cell>
          <cell r="W198">
            <v>87.5</v>
          </cell>
          <cell r="X198">
            <v>87.5</v>
          </cell>
          <cell r="Y198">
            <v>177.75</v>
          </cell>
          <cell r="Z198">
            <v>296.25</v>
          </cell>
          <cell r="AA198">
            <v>177.75</v>
          </cell>
          <cell r="AB198">
            <v>177.75</v>
          </cell>
          <cell r="AC198">
            <v>434.50000000000006</v>
          </cell>
          <cell r="AD198">
            <v>100</v>
          </cell>
          <cell r="AE198">
            <v>525.35</v>
          </cell>
          <cell r="AF198">
            <v>454.24999999999994</v>
          </cell>
          <cell r="AG198">
            <v>312.5</v>
          </cell>
          <cell r="AH198">
            <v>162.5</v>
          </cell>
          <cell r="AI198">
            <v>325</v>
          </cell>
          <cell r="AJ198">
            <v>156</v>
          </cell>
          <cell r="AK198">
            <v>250</v>
          </cell>
          <cell r="AL198">
            <v>197.5</v>
          </cell>
          <cell r="AM198">
            <v>197.5</v>
          </cell>
          <cell r="AX198">
            <v>395</v>
          </cell>
          <cell r="AY198">
            <v>316</v>
          </cell>
          <cell r="AZ198">
            <v>197.5</v>
          </cell>
          <cell r="BA198">
            <v>177.75</v>
          </cell>
          <cell r="BB198">
            <v>158</v>
          </cell>
          <cell r="BC198">
            <v>79</v>
          </cell>
          <cell r="BD198">
            <v>237</v>
          </cell>
          <cell r="BE198">
            <v>138.25</v>
          </cell>
          <cell r="BF198">
            <v>276.5</v>
          </cell>
          <cell r="BG198">
            <v>138.25</v>
          </cell>
          <cell r="BH198">
            <v>158</v>
          </cell>
          <cell r="BI198">
            <v>158</v>
          </cell>
          <cell r="BJ198">
            <v>158</v>
          </cell>
          <cell r="BK198">
            <v>474</v>
          </cell>
          <cell r="BL198">
            <v>375</v>
          </cell>
          <cell r="BM198">
            <v>395</v>
          </cell>
          <cell r="BN198">
            <v>525.35</v>
          </cell>
          <cell r="BO198">
            <v>79</v>
          </cell>
          <cell r="BP198">
            <v>395</v>
          </cell>
          <cell r="BQ198">
            <v>395</v>
          </cell>
          <cell r="BR198">
            <v>197.5</v>
          </cell>
          <cell r="BS198">
            <v>197.5</v>
          </cell>
          <cell r="CB198">
            <v>260</v>
          </cell>
          <cell r="CC198">
            <v>208</v>
          </cell>
          <cell r="CD198">
            <v>104</v>
          </cell>
          <cell r="CE198">
            <v>91</v>
          </cell>
          <cell r="CF198">
            <v>52</v>
          </cell>
          <cell r="CG198">
            <v>45.5</v>
          </cell>
          <cell r="CH198">
            <v>260</v>
          </cell>
          <cell r="CJ198">
            <v>65</v>
          </cell>
          <cell r="CK198">
            <v>32.5</v>
          </cell>
          <cell r="CL198">
            <v>32.5</v>
          </cell>
          <cell r="CM198">
            <v>26</v>
          </cell>
          <cell r="CN198">
            <v>52</v>
          </cell>
          <cell r="CO198">
            <v>182</v>
          </cell>
          <cell r="CP198">
            <v>312</v>
          </cell>
          <cell r="CQ198">
            <v>195</v>
          </cell>
          <cell r="CR198">
            <v>91</v>
          </cell>
          <cell r="CS198">
            <v>169</v>
          </cell>
          <cell r="CT198">
            <v>156</v>
          </cell>
          <cell r="CU198">
            <v>143</v>
          </cell>
          <cell r="CV198">
            <v>143</v>
          </cell>
          <cell r="CW198">
            <v>143</v>
          </cell>
          <cell r="CX198">
            <v>65</v>
          </cell>
          <cell r="CY198">
            <v>65</v>
          </cell>
          <cell r="CZ198">
            <v>91</v>
          </cell>
          <cell r="DA198">
            <v>65</v>
          </cell>
          <cell r="DB198">
            <v>65</v>
          </cell>
          <cell r="DC198">
            <v>39</v>
          </cell>
          <cell r="DD198">
            <v>39</v>
          </cell>
          <cell r="DE198">
            <v>195</v>
          </cell>
          <cell r="DF198">
            <v>208</v>
          </cell>
          <cell r="DG198">
            <v>91</v>
          </cell>
          <cell r="DH198">
            <v>91</v>
          </cell>
          <cell r="DI198">
            <v>208</v>
          </cell>
          <cell r="DJ198">
            <v>130</v>
          </cell>
          <cell r="DK198">
            <v>130</v>
          </cell>
          <cell r="DL198">
            <v>52</v>
          </cell>
          <cell r="DM198">
            <v>39</v>
          </cell>
          <cell r="DN198">
            <v>39</v>
          </cell>
          <cell r="DO198">
            <v>52</v>
          </cell>
          <cell r="DP198">
            <v>52</v>
          </cell>
          <cell r="DQ198">
            <v>52</v>
          </cell>
          <cell r="DR198">
            <v>52</v>
          </cell>
          <cell r="DS198">
            <v>39</v>
          </cell>
          <cell r="DT198">
            <v>39</v>
          </cell>
          <cell r="DU198">
            <v>156</v>
          </cell>
          <cell r="DV198">
            <v>104</v>
          </cell>
          <cell r="DW198">
            <v>39</v>
          </cell>
          <cell r="DX198">
            <v>104</v>
          </cell>
          <cell r="DY198">
            <v>91</v>
          </cell>
          <cell r="DZ198">
            <v>52</v>
          </cell>
          <cell r="EA198">
            <v>91</v>
          </cell>
          <cell r="EB198">
            <v>52</v>
          </cell>
          <cell r="EC198">
            <v>52</v>
          </cell>
          <cell r="ED198">
            <v>52</v>
          </cell>
          <cell r="EE198">
            <v>156</v>
          </cell>
          <cell r="EF198">
            <v>65</v>
          </cell>
          <cell r="EG198">
            <v>130</v>
          </cell>
          <cell r="EH198">
            <v>78</v>
          </cell>
          <cell r="EK198" t="str">
            <v>K Ballard</v>
          </cell>
          <cell r="EL198" t="str">
            <v>Monday Tri-angle of Terror</v>
          </cell>
          <cell r="EM198" t="str">
            <v>Wednesday Triangle of Terror</v>
          </cell>
          <cell r="EN198" t="str">
            <v>Friday Manual Glute</v>
          </cell>
        </row>
        <row r="199">
          <cell r="A199">
            <v>196</v>
          </cell>
          <cell r="B199" t="str">
            <v>R Guetzaul</v>
          </cell>
          <cell r="D199">
            <v>1</v>
          </cell>
          <cell r="E199">
            <v>1</v>
          </cell>
          <cell r="F199">
            <v>1</v>
          </cell>
          <cell r="G199">
            <v>200</v>
          </cell>
          <cell r="H199">
            <v>275</v>
          </cell>
          <cell r="I199">
            <v>195</v>
          </cell>
          <cell r="J199">
            <v>200</v>
          </cell>
          <cell r="K199">
            <v>180</v>
          </cell>
          <cell r="L199">
            <v>140</v>
          </cell>
          <cell r="M199">
            <v>140</v>
          </cell>
          <cell r="N199">
            <v>130</v>
          </cell>
          <cell r="O199">
            <v>275</v>
          </cell>
          <cell r="P199">
            <v>140</v>
          </cell>
          <cell r="Q199">
            <v>140</v>
          </cell>
          <cell r="R199">
            <v>302.5</v>
          </cell>
          <cell r="S199">
            <v>412.5</v>
          </cell>
          <cell r="T199">
            <v>100</v>
          </cell>
          <cell r="U199">
            <v>80</v>
          </cell>
          <cell r="V199">
            <v>80</v>
          </cell>
          <cell r="W199">
            <v>70</v>
          </cell>
          <cell r="X199">
            <v>70</v>
          </cell>
          <cell r="Y199">
            <v>123.75</v>
          </cell>
          <cell r="Z199">
            <v>206.25</v>
          </cell>
          <cell r="AA199">
            <v>123.75</v>
          </cell>
          <cell r="AB199">
            <v>123.75</v>
          </cell>
          <cell r="AC199">
            <v>302.5</v>
          </cell>
          <cell r="AD199">
            <v>80</v>
          </cell>
          <cell r="AE199">
            <v>365.75</v>
          </cell>
          <cell r="AF199">
            <v>316.25</v>
          </cell>
          <cell r="AG199">
            <v>250</v>
          </cell>
          <cell r="AH199">
            <v>130</v>
          </cell>
          <cell r="AI199">
            <v>243.75</v>
          </cell>
          <cell r="AJ199">
            <v>117</v>
          </cell>
          <cell r="AK199">
            <v>200</v>
          </cell>
          <cell r="AL199">
            <v>137.5</v>
          </cell>
          <cell r="AM199">
            <v>137.5</v>
          </cell>
          <cell r="AX199">
            <v>275</v>
          </cell>
          <cell r="AY199">
            <v>220</v>
          </cell>
          <cell r="AZ199">
            <v>137.5</v>
          </cell>
          <cell r="BA199">
            <v>123.75</v>
          </cell>
          <cell r="BB199">
            <v>110</v>
          </cell>
          <cell r="BC199">
            <v>55</v>
          </cell>
          <cell r="BD199">
            <v>165</v>
          </cell>
          <cell r="BE199">
            <v>96.25</v>
          </cell>
          <cell r="BF199">
            <v>192.5</v>
          </cell>
          <cell r="BG199">
            <v>96.25</v>
          </cell>
          <cell r="BH199">
            <v>110</v>
          </cell>
          <cell r="BI199">
            <v>110</v>
          </cell>
          <cell r="BJ199">
            <v>110</v>
          </cell>
          <cell r="BK199">
            <v>330</v>
          </cell>
          <cell r="BL199">
            <v>300</v>
          </cell>
          <cell r="BM199">
            <v>275</v>
          </cell>
          <cell r="BN199">
            <v>365.75</v>
          </cell>
          <cell r="BO199">
            <v>55</v>
          </cell>
          <cell r="BP199">
            <v>275</v>
          </cell>
          <cell r="BQ199">
            <v>275</v>
          </cell>
          <cell r="BR199">
            <v>137.5</v>
          </cell>
          <cell r="BS199">
            <v>137.5</v>
          </cell>
          <cell r="CB199">
            <v>195</v>
          </cell>
          <cell r="CC199">
            <v>156</v>
          </cell>
          <cell r="CD199">
            <v>78</v>
          </cell>
          <cell r="CE199">
            <v>68.25</v>
          </cell>
          <cell r="CF199">
            <v>39</v>
          </cell>
          <cell r="CG199">
            <v>34.125</v>
          </cell>
          <cell r="CH199">
            <v>195</v>
          </cell>
          <cell r="CJ199">
            <v>48.75</v>
          </cell>
          <cell r="CK199">
            <v>24.375</v>
          </cell>
          <cell r="CL199">
            <v>24.375</v>
          </cell>
          <cell r="CM199">
            <v>19.5</v>
          </cell>
          <cell r="CN199">
            <v>39</v>
          </cell>
          <cell r="CO199">
            <v>136.5</v>
          </cell>
          <cell r="CP199">
            <v>234</v>
          </cell>
          <cell r="CQ199">
            <v>146.25</v>
          </cell>
          <cell r="CR199">
            <v>68.25</v>
          </cell>
          <cell r="CS199">
            <v>126.75</v>
          </cell>
          <cell r="CT199">
            <v>117</v>
          </cell>
          <cell r="CU199">
            <v>107.25000000000001</v>
          </cell>
          <cell r="CV199">
            <v>107.25000000000001</v>
          </cell>
          <cell r="CW199">
            <v>107.25000000000001</v>
          </cell>
          <cell r="CX199">
            <v>48.75</v>
          </cell>
          <cell r="CY199">
            <v>48.75</v>
          </cell>
          <cell r="CZ199">
            <v>68.25</v>
          </cell>
          <cell r="DA199">
            <v>48.75</v>
          </cell>
          <cell r="DB199">
            <v>48.75</v>
          </cell>
          <cell r="DC199">
            <v>29.25</v>
          </cell>
          <cell r="DD199">
            <v>29.25</v>
          </cell>
          <cell r="DE199">
            <v>146.25</v>
          </cell>
          <cell r="DF199">
            <v>156</v>
          </cell>
          <cell r="DG199">
            <v>68.25</v>
          </cell>
          <cell r="DH199">
            <v>68.25</v>
          </cell>
          <cell r="DI199">
            <v>156</v>
          </cell>
          <cell r="DJ199">
            <v>97.5</v>
          </cell>
          <cell r="DK199">
            <v>97.5</v>
          </cell>
          <cell r="DL199">
            <v>39</v>
          </cell>
          <cell r="DM199">
            <v>29.25</v>
          </cell>
          <cell r="DN199">
            <v>29.25</v>
          </cell>
          <cell r="DO199">
            <v>39</v>
          </cell>
          <cell r="DP199">
            <v>39</v>
          </cell>
          <cell r="DQ199">
            <v>39</v>
          </cell>
          <cell r="DR199">
            <v>39</v>
          </cell>
          <cell r="DS199">
            <v>29.25</v>
          </cell>
          <cell r="DT199">
            <v>29.25</v>
          </cell>
          <cell r="DU199">
            <v>117</v>
          </cell>
          <cell r="DV199">
            <v>78</v>
          </cell>
          <cell r="DW199">
            <v>29.25</v>
          </cell>
          <cell r="DX199">
            <v>78</v>
          </cell>
          <cell r="DY199">
            <v>68.25</v>
          </cell>
          <cell r="DZ199">
            <v>39</v>
          </cell>
          <cell r="EA199">
            <v>68.25</v>
          </cell>
          <cell r="EB199">
            <v>39</v>
          </cell>
          <cell r="EC199">
            <v>39</v>
          </cell>
          <cell r="ED199">
            <v>39</v>
          </cell>
          <cell r="EE199">
            <v>117</v>
          </cell>
          <cell r="EF199">
            <v>48.75</v>
          </cell>
          <cell r="EG199">
            <v>97.5</v>
          </cell>
          <cell r="EH199">
            <v>58.5</v>
          </cell>
          <cell r="EK199" t="str">
            <v>R Guetzaul</v>
          </cell>
        </row>
        <row r="200">
          <cell r="A200">
            <v>197</v>
          </cell>
          <cell r="B200" t="str">
            <v>G Guetzaul</v>
          </cell>
          <cell r="D200">
            <v>1</v>
          </cell>
          <cell r="E200">
            <v>1</v>
          </cell>
          <cell r="F200">
            <v>1</v>
          </cell>
          <cell r="G200">
            <v>220</v>
          </cell>
          <cell r="H200">
            <v>295</v>
          </cell>
          <cell r="I200">
            <v>225</v>
          </cell>
          <cell r="J200">
            <v>220</v>
          </cell>
          <cell r="K200">
            <v>198</v>
          </cell>
          <cell r="L200">
            <v>154</v>
          </cell>
          <cell r="M200">
            <v>154</v>
          </cell>
          <cell r="N200">
            <v>143</v>
          </cell>
          <cell r="O200">
            <v>295</v>
          </cell>
          <cell r="P200">
            <v>154</v>
          </cell>
          <cell r="Q200">
            <v>154</v>
          </cell>
          <cell r="R200">
            <v>324.5</v>
          </cell>
          <cell r="S200">
            <v>442.5</v>
          </cell>
          <cell r="T200">
            <v>110</v>
          </cell>
          <cell r="U200">
            <v>88</v>
          </cell>
          <cell r="V200">
            <v>88</v>
          </cell>
          <cell r="W200">
            <v>77</v>
          </cell>
          <cell r="X200">
            <v>77</v>
          </cell>
          <cell r="Y200">
            <v>132.75</v>
          </cell>
          <cell r="Z200">
            <v>221.25</v>
          </cell>
          <cell r="AA200">
            <v>132.75</v>
          </cell>
          <cell r="AB200">
            <v>132.75</v>
          </cell>
          <cell r="AC200">
            <v>324.5</v>
          </cell>
          <cell r="AD200">
            <v>88</v>
          </cell>
          <cell r="AE200">
            <v>392.35</v>
          </cell>
          <cell r="AF200">
            <v>339.25</v>
          </cell>
          <cell r="AG200">
            <v>275</v>
          </cell>
          <cell r="AH200">
            <v>143</v>
          </cell>
          <cell r="AI200">
            <v>281.25</v>
          </cell>
          <cell r="AJ200">
            <v>135</v>
          </cell>
          <cell r="AK200">
            <v>220</v>
          </cell>
          <cell r="AL200">
            <v>147.5</v>
          </cell>
          <cell r="AM200">
            <v>147.5</v>
          </cell>
          <cell r="AX200">
            <v>295</v>
          </cell>
          <cell r="AY200">
            <v>236</v>
          </cell>
          <cell r="AZ200">
            <v>147.5</v>
          </cell>
          <cell r="BA200">
            <v>132.75</v>
          </cell>
          <cell r="BB200">
            <v>118</v>
          </cell>
          <cell r="BC200">
            <v>59</v>
          </cell>
          <cell r="BD200">
            <v>177</v>
          </cell>
          <cell r="BE200">
            <v>103.25</v>
          </cell>
          <cell r="BF200">
            <v>206.5</v>
          </cell>
          <cell r="BG200">
            <v>103.25</v>
          </cell>
          <cell r="BH200">
            <v>118</v>
          </cell>
          <cell r="BI200">
            <v>118</v>
          </cell>
          <cell r="BJ200">
            <v>118</v>
          </cell>
          <cell r="BK200">
            <v>354</v>
          </cell>
          <cell r="BL200">
            <v>330</v>
          </cell>
          <cell r="BM200">
            <v>295</v>
          </cell>
          <cell r="BN200">
            <v>392.35</v>
          </cell>
          <cell r="BO200">
            <v>59</v>
          </cell>
          <cell r="BP200">
            <v>295</v>
          </cell>
          <cell r="BQ200">
            <v>295</v>
          </cell>
          <cell r="BR200">
            <v>147.5</v>
          </cell>
          <cell r="BS200">
            <v>147.5</v>
          </cell>
          <cell r="CB200">
            <v>225</v>
          </cell>
          <cell r="CC200">
            <v>180</v>
          </cell>
          <cell r="CD200">
            <v>90</v>
          </cell>
          <cell r="CE200">
            <v>78.75</v>
          </cell>
          <cell r="CF200">
            <v>45</v>
          </cell>
          <cell r="CG200">
            <v>39.375</v>
          </cell>
          <cell r="CH200">
            <v>225</v>
          </cell>
          <cell r="CJ200">
            <v>56.25</v>
          </cell>
          <cell r="CK200">
            <v>28.125</v>
          </cell>
          <cell r="CL200">
            <v>28.125</v>
          </cell>
          <cell r="CM200">
            <v>22.5</v>
          </cell>
          <cell r="CN200">
            <v>45</v>
          </cell>
          <cell r="CO200">
            <v>157.5</v>
          </cell>
          <cell r="CP200">
            <v>270</v>
          </cell>
          <cell r="CQ200">
            <v>168.75</v>
          </cell>
          <cell r="CR200">
            <v>78.75</v>
          </cell>
          <cell r="CS200">
            <v>146.25</v>
          </cell>
          <cell r="CT200">
            <v>135</v>
          </cell>
          <cell r="CU200">
            <v>123.75000000000001</v>
          </cell>
          <cell r="CV200">
            <v>123.75000000000001</v>
          </cell>
          <cell r="CW200">
            <v>123.75000000000001</v>
          </cell>
          <cell r="CX200">
            <v>56.25</v>
          </cell>
          <cell r="CY200">
            <v>56.25</v>
          </cell>
          <cell r="CZ200">
            <v>78.75</v>
          </cell>
          <cell r="DA200">
            <v>56.25</v>
          </cell>
          <cell r="DB200">
            <v>56.25</v>
          </cell>
          <cell r="DC200">
            <v>33.75</v>
          </cell>
          <cell r="DD200">
            <v>33.75</v>
          </cell>
          <cell r="DE200">
            <v>168.75</v>
          </cell>
          <cell r="DF200">
            <v>180</v>
          </cell>
          <cell r="DG200">
            <v>78.75</v>
          </cell>
          <cell r="DH200">
            <v>78.75</v>
          </cell>
          <cell r="DI200">
            <v>180</v>
          </cell>
          <cell r="DJ200">
            <v>112.5</v>
          </cell>
          <cell r="DK200">
            <v>112.5</v>
          </cell>
          <cell r="DL200">
            <v>45</v>
          </cell>
          <cell r="DM200">
            <v>33.75</v>
          </cell>
          <cell r="DN200">
            <v>33.75</v>
          </cell>
          <cell r="DO200">
            <v>45</v>
          </cell>
          <cell r="DP200">
            <v>45</v>
          </cell>
          <cell r="DQ200">
            <v>45</v>
          </cell>
          <cell r="DR200">
            <v>45</v>
          </cell>
          <cell r="DS200">
            <v>33.75</v>
          </cell>
          <cell r="DT200">
            <v>33.75</v>
          </cell>
          <cell r="DU200">
            <v>135</v>
          </cell>
          <cell r="DV200">
            <v>90</v>
          </cell>
          <cell r="DW200">
            <v>33.75</v>
          </cell>
          <cell r="DX200">
            <v>90</v>
          </cell>
          <cell r="DY200">
            <v>78.75</v>
          </cell>
          <cell r="DZ200">
            <v>45</v>
          </cell>
          <cell r="EA200">
            <v>78.75</v>
          </cell>
          <cell r="EB200">
            <v>45</v>
          </cell>
          <cell r="EC200">
            <v>45</v>
          </cell>
          <cell r="ED200">
            <v>45</v>
          </cell>
          <cell r="EE200">
            <v>135</v>
          </cell>
          <cell r="EF200">
            <v>56.25</v>
          </cell>
          <cell r="EG200">
            <v>112.5</v>
          </cell>
          <cell r="EH200">
            <v>67.5</v>
          </cell>
          <cell r="EK200" t="str">
            <v>G Guetzaul</v>
          </cell>
        </row>
        <row r="201">
          <cell r="A201">
            <v>198</v>
          </cell>
          <cell r="B201" t="str">
            <v>Nick</v>
          </cell>
          <cell r="D201">
            <v>1</v>
          </cell>
          <cell r="E201">
            <v>1</v>
          </cell>
          <cell r="F201">
            <v>1</v>
          </cell>
          <cell r="G201">
            <v>225</v>
          </cell>
          <cell r="H201">
            <v>325</v>
          </cell>
          <cell r="I201">
            <v>225</v>
          </cell>
          <cell r="J201">
            <v>225</v>
          </cell>
          <cell r="K201">
            <v>202.5</v>
          </cell>
          <cell r="L201">
            <v>157.5</v>
          </cell>
          <cell r="M201">
            <v>157.5</v>
          </cell>
          <cell r="N201">
            <v>146.25</v>
          </cell>
          <cell r="O201">
            <v>325</v>
          </cell>
          <cell r="P201">
            <v>157.5</v>
          </cell>
          <cell r="Q201">
            <v>157.5</v>
          </cell>
          <cell r="R201">
            <v>357.50000000000006</v>
          </cell>
          <cell r="S201">
            <v>487.5</v>
          </cell>
          <cell r="T201">
            <v>112.5</v>
          </cell>
          <cell r="U201">
            <v>90</v>
          </cell>
          <cell r="V201">
            <v>90</v>
          </cell>
          <cell r="W201">
            <v>78.75</v>
          </cell>
          <cell r="X201">
            <v>78.75</v>
          </cell>
          <cell r="Y201">
            <v>146.25</v>
          </cell>
          <cell r="Z201">
            <v>243.75</v>
          </cell>
          <cell r="AA201">
            <v>146.25</v>
          </cell>
          <cell r="AB201">
            <v>146.25</v>
          </cell>
          <cell r="AC201">
            <v>357.50000000000006</v>
          </cell>
          <cell r="AD201">
            <v>90</v>
          </cell>
          <cell r="AE201">
            <v>432.25</v>
          </cell>
          <cell r="AF201">
            <v>373.74999999999994</v>
          </cell>
          <cell r="AG201">
            <v>281.25</v>
          </cell>
          <cell r="AH201">
            <v>146.25</v>
          </cell>
          <cell r="AI201">
            <v>281.25</v>
          </cell>
          <cell r="AJ201">
            <v>135</v>
          </cell>
          <cell r="AK201">
            <v>225</v>
          </cell>
          <cell r="AL201">
            <v>162.5</v>
          </cell>
          <cell r="AM201">
            <v>162.5</v>
          </cell>
          <cell r="AX201">
            <v>325</v>
          </cell>
          <cell r="AY201">
            <v>260</v>
          </cell>
          <cell r="AZ201">
            <v>162.5</v>
          </cell>
          <cell r="BA201">
            <v>146.25</v>
          </cell>
          <cell r="BB201">
            <v>130</v>
          </cell>
          <cell r="BC201">
            <v>65</v>
          </cell>
          <cell r="BD201">
            <v>195</v>
          </cell>
          <cell r="BE201">
            <v>113.74999999999999</v>
          </cell>
          <cell r="BF201">
            <v>227.49999999999997</v>
          </cell>
          <cell r="BG201">
            <v>113.74999999999999</v>
          </cell>
          <cell r="BH201">
            <v>130</v>
          </cell>
          <cell r="BI201">
            <v>130</v>
          </cell>
          <cell r="BJ201">
            <v>130</v>
          </cell>
          <cell r="BK201">
            <v>390</v>
          </cell>
          <cell r="BL201">
            <v>337.5</v>
          </cell>
          <cell r="BM201">
            <v>325</v>
          </cell>
          <cell r="BN201">
            <v>432.25</v>
          </cell>
          <cell r="BO201">
            <v>65</v>
          </cell>
          <cell r="BP201">
            <v>325</v>
          </cell>
          <cell r="BQ201">
            <v>325</v>
          </cell>
          <cell r="BR201">
            <v>162.5</v>
          </cell>
          <cell r="BS201">
            <v>162.5</v>
          </cell>
          <cell r="CB201">
            <v>225</v>
          </cell>
          <cell r="CC201">
            <v>180</v>
          </cell>
          <cell r="CD201">
            <v>90</v>
          </cell>
          <cell r="CE201">
            <v>78.75</v>
          </cell>
          <cell r="CF201">
            <v>45</v>
          </cell>
          <cell r="CG201">
            <v>39.375</v>
          </cell>
          <cell r="CH201">
            <v>225</v>
          </cell>
          <cell r="CJ201">
            <v>56.25</v>
          </cell>
          <cell r="CK201">
            <v>28.125</v>
          </cell>
          <cell r="CL201">
            <v>28.125</v>
          </cell>
          <cell r="CM201">
            <v>22.5</v>
          </cell>
          <cell r="CN201">
            <v>45</v>
          </cell>
          <cell r="CO201">
            <v>157.5</v>
          </cell>
          <cell r="CP201">
            <v>270</v>
          </cell>
          <cell r="CQ201">
            <v>168.75</v>
          </cell>
          <cell r="CR201">
            <v>78.75</v>
          </cell>
          <cell r="CS201">
            <v>146.25</v>
          </cell>
          <cell r="CT201">
            <v>135</v>
          </cell>
          <cell r="CU201">
            <v>123.75000000000001</v>
          </cell>
          <cell r="CV201">
            <v>123.75000000000001</v>
          </cell>
          <cell r="CW201">
            <v>123.75000000000001</v>
          </cell>
          <cell r="CX201">
            <v>56.25</v>
          </cell>
          <cell r="CY201">
            <v>56.25</v>
          </cell>
          <cell r="CZ201">
            <v>78.75</v>
          </cell>
          <cell r="DA201">
            <v>56.25</v>
          </cell>
          <cell r="DB201">
            <v>56.25</v>
          </cell>
          <cell r="DC201">
            <v>33.75</v>
          </cell>
          <cell r="DD201">
            <v>33.75</v>
          </cell>
          <cell r="DE201">
            <v>168.75</v>
          </cell>
          <cell r="DF201">
            <v>180</v>
          </cell>
          <cell r="DG201">
            <v>78.75</v>
          </cell>
          <cell r="DH201">
            <v>78.75</v>
          </cell>
          <cell r="DI201">
            <v>180</v>
          </cell>
          <cell r="DJ201">
            <v>112.5</v>
          </cell>
          <cell r="DK201">
            <v>112.5</v>
          </cell>
          <cell r="DL201">
            <v>45</v>
          </cell>
          <cell r="DM201">
            <v>33.75</v>
          </cell>
          <cell r="DN201">
            <v>33.75</v>
          </cell>
          <cell r="DO201">
            <v>45</v>
          </cell>
          <cell r="DP201">
            <v>45</v>
          </cell>
          <cell r="DQ201">
            <v>45</v>
          </cell>
          <cell r="DR201">
            <v>45</v>
          </cell>
          <cell r="DS201">
            <v>33.75</v>
          </cell>
          <cell r="DT201">
            <v>33.75</v>
          </cell>
          <cell r="DU201">
            <v>135</v>
          </cell>
          <cell r="DV201">
            <v>90</v>
          </cell>
          <cell r="DW201">
            <v>33.75</v>
          </cell>
          <cell r="DX201">
            <v>90</v>
          </cell>
          <cell r="DY201">
            <v>78.75</v>
          </cell>
          <cell r="DZ201">
            <v>45</v>
          </cell>
          <cell r="EA201">
            <v>78.75</v>
          </cell>
          <cell r="EB201">
            <v>45</v>
          </cell>
          <cell r="EC201">
            <v>45</v>
          </cell>
          <cell r="ED201">
            <v>45</v>
          </cell>
          <cell r="EE201">
            <v>135</v>
          </cell>
          <cell r="EF201">
            <v>56.25</v>
          </cell>
          <cell r="EG201">
            <v>112.5</v>
          </cell>
          <cell r="EH201">
            <v>67.5</v>
          </cell>
          <cell r="EK201" t="str">
            <v>Nick</v>
          </cell>
        </row>
        <row r="202">
          <cell r="A202">
            <v>199</v>
          </cell>
          <cell r="B202" t="str">
            <v>CJ</v>
          </cell>
          <cell r="D202">
            <v>1</v>
          </cell>
          <cell r="E202">
            <v>1</v>
          </cell>
          <cell r="F202">
            <v>1</v>
          </cell>
          <cell r="G202">
            <v>200</v>
          </cell>
          <cell r="H202">
            <v>265</v>
          </cell>
          <cell r="I202">
            <v>185</v>
          </cell>
          <cell r="J202">
            <v>200</v>
          </cell>
          <cell r="K202">
            <v>180</v>
          </cell>
          <cell r="L202">
            <v>140</v>
          </cell>
          <cell r="M202">
            <v>140</v>
          </cell>
          <cell r="N202">
            <v>130</v>
          </cell>
          <cell r="O202">
            <v>265</v>
          </cell>
          <cell r="P202">
            <v>140</v>
          </cell>
          <cell r="Q202">
            <v>140</v>
          </cell>
          <cell r="R202">
            <v>291.5</v>
          </cell>
          <cell r="S202">
            <v>397.5</v>
          </cell>
          <cell r="T202">
            <v>100</v>
          </cell>
          <cell r="U202">
            <v>80</v>
          </cell>
          <cell r="V202">
            <v>80</v>
          </cell>
          <cell r="W202">
            <v>70</v>
          </cell>
          <cell r="X202">
            <v>70</v>
          </cell>
          <cell r="Y202">
            <v>119.25</v>
          </cell>
          <cell r="Z202">
            <v>198.75</v>
          </cell>
          <cell r="AA202">
            <v>119.25</v>
          </cell>
          <cell r="AB202">
            <v>119.25</v>
          </cell>
          <cell r="AC202">
            <v>291.5</v>
          </cell>
          <cell r="AD202">
            <v>80</v>
          </cell>
          <cell r="AE202">
            <v>352.45000000000005</v>
          </cell>
          <cell r="AF202">
            <v>304.75</v>
          </cell>
          <cell r="AG202">
            <v>250</v>
          </cell>
          <cell r="AH202">
            <v>130</v>
          </cell>
          <cell r="AI202">
            <v>231.25</v>
          </cell>
          <cell r="AJ202">
            <v>111</v>
          </cell>
          <cell r="AK202">
            <v>200</v>
          </cell>
          <cell r="AL202">
            <v>132.5</v>
          </cell>
          <cell r="AM202">
            <v>132.5</v>
          </cell>
          <cell r="AX202">
            <v>265</v>
          </cell>
          <cell r="AY202">
            <v>212</v>
          </cell>
          <cell r="AZ202">
            <v>132.5</v>
          </cell>
          <cell r="BA202">
            <v>119.25</v>
          </cell>
          <cell r="BB202">
            <v>106</v>
          </cell>
          <cell r="BC202">
            <v>53</v>
          </cell>
          <cell r="BD202">
            <v>159</v>
          </cell>
          <cell r="BE202">
            <v>92.75</v>
          </cell>
          <cell r="BF202">
            <v>185.5</v>
          </cell>
          <cell r="BG202">
            <v>92.75</v>
          </cell>
          <cell r="BH202">
            <v>106</v>
          </cell>
          <cell r="BI202">
            <v>106</v>
          </cell>
          <cell r="BJ202">
            <v>106</v>
          </cell>
          <cell r="BK202">
            <v>318</v>
          </cell>
          <cell r="BL202">
            <v>300</v>
          </cell>
          <cell r="BM202">
            <v>265</v>
          </cell>
          <cell r="BN202">
            <v>352.45000000000005</v>
          </cell>
          <cell r="BO202">
            <v>53</v>
          </cell>
          <cell r="BP202">
            <v>265</v>
          </cell>
          <cell r="BQ202">
            <v>265</v>
          </cell>
          <cell r="BR202">
            <v>132.5</v>
          </cell>
          <cell r="BS202">
            <v>132.5</v>
          </cell>
          <cell r="CB202">
            <v>185</v>
          </cell>
          <cell r="CC202">
            <v>148</v>
          </cell>
          <cell r="CD202">
            <v>74</v>
          </cell>
          <cell r="CE202">
            <v>64.75</v>
          </cell>
          <cell r="CF202">
            <v>37</v>
          </cell>
          <cell r="CG202">
            <v>32.375</v>
          </cell>
          <cell r="CH202">
            <v>185</v>
          </cell>
          <cell r="CJ202">
            <v>46.25</v>
          </cell>
          <cell r="CK202">
            <v>23.125</v>
          </cell>
          <cell r="CL202">
            <v>23.125</v>
          </cell>
          <cell r="CM202">
            <v>18.5</v>
          </cell>
          <cell r="CN202">
            <v>37</v>
          </cell>
          <cell r="CO202">
            <v>129.5</v>
          </cell>
          <cell r="CP202">
            <v>222</v>
          </cell>
          <cell r="CQ202">
            <v>138.75</v>
          </cell>
          <cell r="CR202">
            <v>64.75</v>
          </cell>
          <cell r="CS202">
            <v>120.25</v>
          </cell>
          <cell r="CT202">
            <v>111</v>
          </cell>
          <cell r="CU202">
            <v>101.75000000000001</v>
          </cell>
          <cell r="CV202">
            <v>101.75000000000001</v>
          </cell>
          <cell r="CW202">
            <v>101.75000000000001</v>
          </cell>
          <cell r="CX202">
            <v>46.25</v>
          </cell>
          <cell r="CY202">
            <v>46.25</v>
          </cell>
          <cell r="CZ202">
            <v>64.75</v>
          </cell>
          <cell r="DA202">
            <v>46.25</v>
          </cell>
          <cell r="DB202">
            <v>46.25</v>
          </cell>
          <cell r="DC202">
            <v>27.75</v>
          </cell>
          <cell r="DD202">
            <v>27.75</v>
          </cell>
          <cell r="DE202">
            <v>138.75</v>
          </cell>
          <cell r="DF202">
            <v>148</v>
          </cell>
          <cell r="DG202">
            <v>64.75</v>
          </cell>
          <cell r="DH202">
            <v>64.75</v>
          </cell>
          <cell r="DI202">
            <v>148</v>
          </cell>
          <cell r="DJ202">
            <v>92.5</v>
          </cell>
          <cell r="DK202">
            <v>92.5</v>
          </cell>
          <cell r="DL202">
            <v>37</v>
          </cell>
          <cell r="DM202">
            <v>27.75</v>
          </cell>
          <cell r="DN202">
            <v>27.75</v>
          </cell>
          <cell r="DO202">
            <v>37</v>
          </cell>
          <cell r="DP202">
            <v>37</v>
          </cell>
          <cell r="DQ202">
            <v>37</v>
          </cell>
          <cell r="DR202">
            <v>37</v>
          </cell>
          <cell r="DS202">
            <v>27.75</v>
          </cell>
          <cell r="DT202">
            <v>27.75</v>
          </cell>
          <cell r="DU202">
            <v>111</v>
          </cell>
          <cell r="DV202">
            <v>74</v>
          </cell>
          <cell r="DW202">
            <v>27.75</v>
          </cell>
          <cell r="DX202">
            <v>74</v>
          </cell>
          <cell r="DY202">
            <v>64.75</v>
          </cell>
          <cell r="DZ202">
            <v>37</v>
          </cell>
          <cell r="EA202">
            <v>64.75</v>
          </cell>
          <cell r="EB202">
            <v>37</v>
          </cell>
          <cell r="EC202">
            <v>37</v>
          </cell>
          <cell r="ED202">
            <v>37</v>
          </cell>
          <cell r="EE202">
            <v>111</v>
          </cell>
          <cell r="EF202">
            <v>46.25</v>
          </cell>
          <cell r="EG202">
            <v>92.5</v>
          </cell>
          <cell r="EH202">
            <v>55.5</v>
          </cell>
          <cell r="EK202" t="str">
            <v>CJ</v>
          </cell>
        </row>
        <row r="203">
          <cell r="A203">
            <v>200</v>
          </cell>
          <cell r="B203" t="str">
            <v>Ricky</v>
          </cell>
          <cell r="D203">
            <v>1</v>
          </cell>
          <cell r="E203">
            <v>1</v>
          </cell>
          <cell r="F203">
            <v>1</v>
          </cell>
          <cell r="G203">
            <v>200</v>
          </cell>
          <cell r="H203">
            <v>245</v>
          </cell>
          <cell r="I203">
            <v>185</v>
          </cell>
          <cell r="J203">
            <v>200</v>
          </cell>
          <cell r="K203">
            <v>180</v>
          </cell>
          <cell r="L203">
            <v>140</v>
          </cell>
          <cell r="M203">
            <v>140</v>
          </cell>
          <cell r="N203">
            <v>130</v>
          </cell>
          <cell r="O203">
            <v>245</v>
          </cell>
          <cell r="P203">
            <v>140</v>
          </cell>
          <cell r="Q203">
            <v>140</v>
          </cell>
          <cell r="R203">
            <v>269.5</v>
          </cell>
          <cell r="S203">
            <v>367.5</v>
          </cell>
          <cell r="T203">
            <v>100</v>
          </cell>
          <cell r="U203">
            <v>80</v>
          </cell>
          <cell r="V203">
            <v>80</v>
          </cell>
          <cell r="W203">
            <v>70</v>
          </cell>
          <cell r="X203">
            <v>70</v>
          </cell>
          <cell r="Y203">
            <v>110.25</v>
          </cell>
          <cell r="Z203">
            <v>183.75</v>
          </cell>
          <cell r="AA203">
            <v>110.25</v>
          </cell>
          <cell r="AB203">
            <v>110.25</v>
          </cell>
          <cell r="AC203">
            <v>269.5</v>
          </cell>
          <cell r="AD203">
            <v>80</v>
          </cell>
          <cell r="AE203">
            <v>325.85000000000002</v>
          </cell>
          <cell r="AF203">
            <v>281.75</v>
          </cell>
          <cell r="AG203">
            <v>250</v>
          </cell>
          <cell r="AH203">
            <v>130</v>
          </cell>
          <cell r="AI203">
            <v>231.25</v>
          </cell>
          <cell r="AJ203">
            <v>111</v>
          </cell>
          <cell r="AK203">
            <v>200</v>
          </cell>
          <cell r="AL203">
            <v>122.5</v>
          </cell>
          <cell r="AM203">
            <v>122.5</v>
          </cell>
          <cell r="AX203">
            <v>245</v>
          </cell>
          <cell r="AY203">
            <v>196</v>
          </cell>
          <cell r="AZ203">
            <v>122.5</v>
          </cell>
          <cell r="BA203">
            <v>110.25</v>
          </cell>
          <cell r="BB203">
            <v>98</v>
          </cell>
          <cell r="BC203">
            <v>49</v>
          </cell>
          <cell r="BD203">
            <v>147</v>
          </cell>
          <cell r="BE203">
            <v>85.75</v>
          </cell>
          <cell r="BF203">
            <v>171.5</v>
          </cell>
          <cell r="BG203">
            <v>85.75</v>
          </cell>
          <cell r="BH203">
            <v>98</v>
          </cell>
          <cell r="BI203">
            <v>98</v>
          </cell>
          <cell r="BJ203">
            <v>98</v>
          </cell>
          <cell r="BK203">
            <v>294</v>
          </cell>
          <cell r="BL203">
            <v>300</v>
          </cell>
          <cell r="BM203">
            <v>245</v>
          </cell>
          <cell r="BN203">
            <v>325.85000000000002</v>
          </cell>
          <cell r="BO203">
            <v>49</v>
          </cell>
          <cell r="BP203">
            <v>245</v>
          </cell>
          <cell r="BQ203">
            <v>245</v>
          </cell>
          <cell r="BR203">
            <v>122.5</v>
          </cell>
          <cell r="BS203">
            <v>122.5</v>
          </cell>
          <cell r="CB203">
            <v>185</v>
          </cell>
          <cell r="CC203">
            <v>148</v>
          </cell>
          <cell r="CD203">
            <v>74</v>
          </cell>
          <cell r="CE203">
            <v>64.75</v>
          </cell>
          <cell r="CF203">
            <v>37</v>
          </cell>
          <cell r="CG203">
            <v>32.375</v>
          </cell>
          <cell r="CH203">
            <v>185</v>
          </cell>
          <cell r="CJ203">
            <v>46.25</v>
          </cell>
          <cell r="CK203">
            <v>23.125</v>
          </cell>
          <cell r="CL203">
            <v>23.125</v>
          </cell>
          <cell r="CM203">
            <v>18.5</v>
          </cell>
          <cell r="CN203">
            <v>37</v>
          </cell>
          <cell r="CO203">
            <v>129.5</v>
          </cell>
          <cell r="CP203">
            <v>222</v>
          </cell>
          <cell r="CQ203">
            <v>138.75</v>
          </cell>
          <cell r="CR203">
            <v>64.75</v>
          </cell>
          <cell r="CS203">
            <v>120.25</v>
          </cell>
          <cell r="CT203">
            <v>111</v>
          </cell>
          <cell r="CU203">
            <v>101.75000000000001</v>
          </cell>
          <cell r="CV203">
            <v>101.75000000000001</v>
          </cell>
          <cell r="CW203">
            <v>101.75000000000001</v>
          </cell>
          <cell r="CX203">
            <v>46.25</v>
          </cell>
          <cell r="CY203">
            <v>46.25</v>
          </cell>
          <cell r="CZ203">
            <v>64.75</v>
          </cell>
          <cell r="DA203">
            <v>46.25</v>
          </cell>
          <cell r="DB203">
            <v>46.25</v>
          </cell>
          <cell r="DC203">
            <v>27.75</v>
          </cell>
          <cell r="DD203">
            <v>27.75</v>
          </cell>
          <cell r="DE203">
            <v>138.75</v>
          </cell>
          <cell r="DF203">
            <v>148</v>
          </cell>
          <cell r="DG203">
            <v>64.75</v>
          </cell>
          <cell r="DH203">
            <v>64.75</v>
          </cell>
          <cell r="DI203">
            <v>148</v>
          </cell>
          <cell r="DJ203">
            <v>92.5</v>
          </cell>
          <cell r="DK203">
            <v>92.5</v>
          </cell>
          <cell r="DL203">
            <v>37</v>
          </cell>
          <cell r="DM203">
            <v>27.75</v>
          </cell>
          <cell r="DN203">
            <v>27.75</v>
          </cell>
          <cell r="DO203">
            <v>37</v>
          </cell>
          <cell r="DP203">
            <v>37</v>
          </cell>
          <cell r="DQ203">
            <v>37</v>
          </cell>
          <cell r="DR203">
            <v>37</v>
          </cell>
          <cell r="DS203">
            <v>27.75</v>
          </cell>
          <cell r="DT203">
            <v>27.75</v>
          </cell>
          <cell r="DU203">
            <v>111</v>
          </cell>
          <cell r="DV203">
            <v>74</v>
          </cell>
          <cell r="DW203">
            <v>27.75</v>
          </cell>
          <cell r="DX203">
            <v>74</v>
          </cell>
          <cell r="DY203">
            <v>64.75</v>
          </cell>
          <cell r="DZ203">
            <v>37</v>
          </cell>
          <cell r="EA203">
            <v>64.75</v>
          </cell>
          <cell r="EB203">
            <v>37</v>
          </cell>
          <cell r="EC203">
            <v>37</v>
          </cell>
          <cell r="ED203">
            <v>37</v>
          </cell>
          <cell r="EE203">
            <v>111</v>
          </cell>
          <cell r="EF203">
            <v>46.25</v>
          </cell>
          <cell r="EG203">
            <v>92.5</v>
          </cell>
          <cell r="EH203">
            <v>55.5</v>
          </cell>
          <cell r="EK203" t="str">
            <v>Ricky</v>
          </cell>
        </row>
        <row r="204">
          <cell r="A204">
            <v>201</v>
          </cell>
          <cell r="B204" t="str">
            <v>Andy Sertich</v>
          </cell>
          <cell r="D204">
            <v>1</v>
          </cell>
          <cell r="E204">
            <v>1</v>
          </cell>
          <cell r="F204">
            <v>1</v>
          </cell>
          <cell r="G204">
            <v>260</v>
          </cell>
          <cell r="H204">
            <v>365</v>
          </cell>
          <cell r="I204">
            <v>250</v>
          </cell>
          <cell r="J204">
            <v>260</v>
          </cell>
          <cell r="K204">
            <v>234</v>
          </cell>
          <cell r="L204">
            <v>182</v>
          </cell>
          <cell r="M204">
            <v>182</v>
          </cell>
          <cell r="N204">
            <v>169</v>
          </cell>
          <cell r="O204">
            <v>365</v>
          </cell>
          <cell r="P204">
            <v>182</v>
          </cell>
          <cell r="Q204">
            <v>182</v>
          </cell>
          <cell r="R204">
            <v>401.50000000000006</v>
          </cell>
          <cell r="S204">
            <v>547.5</v>
          </cell>
          <cell r="T204">
            <v>130</v>
          </cell>
          <cell r="U204">
            <v>104</v>
          </cell>
          <cell r="V204">
            <v>104</v>
          </cell>
          <cell r="W204">
            <v>91</v>
          </cell>
          <cell r="X204">
            <v>91</v>
          </cell>
          <cell r="Y204">
            <v>164.25</v>
          </cell>
          <cell r="Z204">
            <v>273.75</v>
          </cell>
          <cell r="AA204">
            <v>164.25</v>
          </cell>
          <cell r="AB204">
            <v>164.25</v>
          </cell>
          <cell r="AC204">
            <v>401.50000000000006</v>
          </cell>
          <cell r="AD204">
            <v>104</v>
          </cell>
          <cell r="AE204">
            <v>485.45000000000005</v>
          </cell>
          <cell r="AF204">
            <v>419.74999999999994</v>
          </cell>
          <cell r="AG204">
            <v>325</v>
          </cell>
          <cell r="AH204">
            <v>169</v>
          </cell>
          <cell r="AI204">
            <v>312.5</v>
          </cell>
          <cell r="AJ204">
            <v>150</v>
          </cell>
          <cell r="AK204">
            <v>260</v>
          </cell>
          <cell r="AL204">
            <v>182.5</v>
          </cell>
          <cell r="AM204">
            <v>182.5</v>
          </cell>
          <cell r="AX204">
            <v>365</v>
          </cell>
          <cell r="AY204">
            <v>292</v>
          </cell>
          <cell r="AZ204">
            <v>182.5</v>
          </cell>
          <cell r="BA204">
            <v>164.25</v>
          </cell>
          <cell r="BB204">
            <v>146</v>
          </cell>
          <cell r="BC204">
            <v>73</v>
          </cell>
          <cell r="BD204">
            <v>219</v>
          </cell>
          <cell r="BE204">
            <v>127.74999999999999</v>
          </cell>
          <cell r="BF204">
            <v>255.49999999999997</v>
          </cell>
          <cell r="BG204">
            <v>127.74999999999999</v>
          </cell>
          <cell r="BH204">
            <v>146</v>
          </cell>
          <cell r="BI204">
            <v>146</v>
          </cell>
          <cell r="BJ204">
            <v>146</v>
          </cell>
          <cell r="BK204">
            <v>438</v>
          </cell>
          <cell r="BL204">
            <v>390</v>
          </cell>
          <cell r="BM204">
            <v>365</v>
          </cell>
          <cell r="BN204">
            <v>485.45000000000005</v>
          </cell>
          <cell r="BO204">
            <v>73</v>
          </cell>
          <cell r="BP204">
            <v>365</v>
          </cell>
          <cell r="BQ204">
            <v>365</v>
          </cell>
          <cell r="BR204">
            <v>182.5</v>
          </cell>
          <cell r="BS204">
            <v>182.5</v>
          </cell>
          <cell r="CB204">
            <v>250</v>
          </cell>
          <cell r="CC204">
            <v>200</v>
          </cell>
          <cell r="CD204">
            <v>100</v>
          </cell>
          <cell r="CE204">
            <v>87.5</v>
          </cell>
          <cell r="CF204">
            <v>50</v>
          </cell>
          <cell r="CG204">
            <v>43.75</v>
          </cell>
          <cell r="CH204">
            <v>250</v>
          </cell>
          <cell r="CJ204">
            <v>62.5</v>
          </cell>
          <cell r="CK204">
            <v>31.25</v>
          </cell>
          <cell r="CL204">
            <v>31.25</v>
          </cell>
          <cell r="CM204">
            <v>25</v>
          </cell>
          <cell r="CN204">
            <v>50</v>
          </cell>
          <cell r="CO204">
            <v>175</v>
          </cell>
          <cell r="CP204">
            <v>300</v>
          </cell>
          <cell r="CQ204">
            <v>187.5</v>
          </cell>
          <cell r="CR204">
            <v>87.5</v>
          </cell>
          <cell r="CS204">
            <v>162.5</v>
          </cell>
          <cell r="CT204">
            <v>150</v>
          </cell>
          <cell r="CU204">
            <v>137.5</v>
          </cell>
          <cell r="CV204">
            <v>137.5</v>
          </cell>
          <cell r="CW204">
            <v>137.5</v>
          </cell>
          <cell r="CX204">
            <v>62.5</v>
          </cell>
          <cell r="CY204">
            <v>62.5</v>
          </cell>
          <cell r="CZ204">
            <v>87.5</v>
          </cell>
          <cell r="DA204">
            <v>62.5</v>
          </cell>
          <cell r="DB204">
            <v>62.5</v>
          </cell>
          <cell r="DC204">
            <v>37.5</v>
          </cell>
          <cell r="DD204">
            <v>37.5</v>
          </cell>
          <cell r="DE204">
            <v>187.5</v>
          </cell>
          <cell r="DF204">
            <v>200</v>
          </cell>
          <cell r="DG204">
            <v>87.5</v>
          </cell>
          <cell r="DH204">
            <v>87.5</v>
          </cell>
          <cell r="DI204">
            <v>200</v>
          </cell>
          <cell r="DJ204">
            <v>125</v>
          </cell>
          <cell r="DK204">
            <v>125</v>
          </cell>
          <cell r="DL204">
            <v>50</v>
          </cell>
          <cell r="DM204">
            <v>37.5</v>
          </cell>
          <cell r="DN204">
            <v>37.5</v>
          </cell>
          <cell r="DO204">
            <v>50</v>
          </cell>
          <cell r="DP204">
            <v>50</v>
          </cell>
          <cell r="DQ204">
            <v>50</v>
          </cell>
          <cell r="DR204">
            <v>50</v>
          </cell>
          <cell r="DS204">
            <v>37.5</v>
          </cell>
          <cell r="DT204">
            <v>37.5</v>
          </cell>
          <cell r="DU204">
            <v>150</v>
          </cell>
          <cell r="DV204">
            <v>100</v>
          </cell>
          <cell r="DW204">
            <v>37.5</v>
          </cell>
          <cell r="DX204">
            <v>100</v>
          </cell>
          <cell r="DY204">
            <v>87.5</v>
          </cell>
          <cell r="DZ204">
            <v>50</v>
          </cell>
          <cell r="EA204">
            <v>87.5</v>
          </cell>
          <cell r="EB204">
            <v>50</v>
          </cell>
          <cell r="EC204">
            <v>50</v>
          </cell>
          <cell r="ED204">
            <v>50</v>
          </cell>
          <cell r="EE204">
            <v>150</v>
          </cell>
          <cell r="EF204">
            <v>62.5</v>
          </cell>
          <cell r="EG204">
            <v>125</v>
          </cell>
          <cell r="EH204">
            <v>75</v>
          </cell>
          <cell r="EK204" t="str">
            <v>Andy Sertich</v>
          </cell>
        </row>
        <row r="205">
          <cell r="A205">
            <v>202</v>
          </cell>
          <cell r="B205" t="str">
            <v>Matt De</v>
          </cell>
          <cell r="D205">
            <v>1</v>
          </cell>
          <cell r="E205">
            <v>1</v>
          </cell>
          <cell r="F205">
            <v>1</v>
          </cell>
          <cell r="G205">
            <v>250</v>
          </cell>
          <cell r="H205">
            <v>375</v>
          </cell>
          <cell r="I205">
            <v>265</v>
          </cell>
          <cell r="J205">
            <v>250</v>
          </cell>
          <cell r="K205">
            <v>225</v>
          </cell>
          <cell r="L205">
            <v>175</v>
          </cell>
          <cell r="M205">
            <v>175</v>
          </cell>
          <cell r="N205">
            <v>162.5</v>
          </cell>
          <cell r="O205">
            <v>375</v>
          </cell>
          <cell r="P205">
            <v>175</v>
          </cell>
          <cell r="Q205">
            <v>175</v>
          </cell>
          <cell r="R205">
            <v>412.50000000000006</v>
          </cell>
          <cell r="S205">
            <v>562.5</v>
          </cell>
          <cell r="T205">
            <v>125</v>
          </cell>
          <cell r="U205">
            <v>100</v>
          </cell>
          <cell r="V205">
            <v>100</v>
          </cell>
          <cell r="W205">
            <v>87.5</v>
          </cell>
          <cell r="X205">
            <v>87.5</v>
          </cell>
          <cell r="Y205">
            <v>168.75</v>
          </cell>
          <cell r="Z205">
            <v>281.25</v>
          </cell>
          <cell r="AA205">
            <v>168.75</v>
          </cell>
          <cell r="AB205">
            <v>168.75</v>
          </cell>
          <cell r="AC205">
            <v>412.50000000000006</v>
          </cell>
          <cell r="AD205">
            <v>100</v>
          </cell>
          <cell r="AE205">
            <v>498.75</v>
          </cell>
          <cell r="AF205">
            <v>431.24999999999994</v>
          </cell>
          <cell r="AG205">
            <v>312.5</v>
          </cell>
          <cell r="AH205">
            <v>162.5</v>
          </cell>
          <cell r="AI205">
            <v>331.25</v>
          </cell>
          <cell r="AJ205">
            <v>159</v>
          </cell>
          <cell r="AK205">
            <v>250</v>
          </cell>
          <cell r="AL205">
            <v>187.5</v>
          </cell>
          <cell r="AM205">
            <v>187.5</v>
          </cell>
          <cell r="AX205">
            <v>375</v>
          </cell>
          <cell r="AY205">
            <v>300</v>
          </cell>
          <cell r="AZ205">
            <v>187.5</v>
          </cell>
          <cell r="BA205">
            <v>168.75</v>
          </cell>
          <cell r="BB205">
            <v>150</v>
          </cell>
          <cell r="BC205">
            <v>75</v>
          </cell>
          <cell r="BD205">
            <v>225</v>
          </cell>
          <cell r="BE205">
            <v>131.25</v>
          </cell>
          <cell r="BF205">
            <v>262.5</v>
          </cell>
          <cell r="BG205">
            <v>131.25</v>
          </cell>
          <cell r="BH205">
            <v>150</v>
          </cell>
          <cell r="BI205">
            <v>150</v>
          </cell>
          <cell r="BJ205">
            <v>150</v>
          </cell>
          <cell r="BK205">
            <v>450</v>
          </cell>
          <cell r="BL205">
            <v>375</v>
          </cell>
          <cell r="BM205">
            <v>375</v>
          </cell>
          <cell r="BN205">
            <v>498.75</v>
          </cell>
          <cell r="BO205">
            <v>75</v>
          </cell>
          <cell r="BP205">
            <v>375</v>
          </cell>
          <cell r="BQ205">
            <v>375</v>
          </cell>
          <cell r="BR205">
            <v>187.5</v>
          </cell>
          <cell r="BS205">
            <v>187.5</v>
          </cell>
          <cell r="CB205">
            <v>265</v>
          </cell>
          <cell r="CC205">
            <v>212</v>
          </cell>
          <cell r="CD205">
            <v>106</v>
          </cell>
          <cell r="CE205">
            <v>92.75</v>
          </cell>
          <cell r="CF205">
            <v>53</v>
          </cell>
          <cell r="CG205">
            <v>46.375</v>
          </cell>
          <cell r="CH205">
            <v>265</v>
          </cell>
          <cell r="CJ205">
            <v>66.25</v>
          </cell>
          <cell r="CK205">
            <v>33.125</v>
          </cell>
          <cell r="CL205">
            <v>33.125</v>
          </cell>
          <cell r="CM205">
            <v>26.5</v>
          </cell>
          <cell r="CN205">
            <v>53</v>
          </cell>
          <cell r="CO205">
            <v>185.5</v>
          </cell>
          <cell r="CP205">
            <v>318</v>
          </cell>
          <cell r="CQ205">
            <v>198.75</v>
          </cell>
          <cell r="CR205">
            <v>92.75</v>
          </cell>
          <cell r="CS205">
            <v>172.25</v>
          </cell>
          <cell r="CT205">
            <v>159</v>
          </cell>
          <cell r="CU205">
            <v>145.75</v>
          </cell>
          <cell r="CV205">
            <v>145.75</v>
          </cell>
          <cell r="CW205">
            <v>145.75</v>
          </cell>
          <cell r="CX205">
            <v>66.25</v>
          </cell>
          <cell r="CY205">
            <v>66.25</v>
          </cell>
          <cell r="CZ205">
            <v>92.75</v>
          </cell>
          <cell r="DA205">
            <v>66.25</v>
          </cell>
          <cell r="DB205">
            <v>66.25</v>
          </cell>
          <cell r="DC205">
            <v>39.75</v>
          </cell>
          <cell r="DD205">
            <v>39.75</v>
          </cell>
          <cell r="DE205">
            <v>198.75</v>
          </cell>
          <cell r="DF205">
            <v>212</v>
          </cell>
          <cell r="DG205">
            <v>92.75</v>
          </cell>
          <cell r="DH205">
            <v>92.75</v>
          </cell>
          <cell r="DI205">
            <v>212</v>
          </cell>
          <cell r="DJ205">
            <v>132.5</v>
          </cell>
          <cell r="DK205">
            <v>132.5</v>
          </cell>
          <cell r="DL205">
            <v>53</v>
          </cell>
          <cell r="DM205">
            <v>39.75</v>
          </cell>
          <cell r="DN205">
            <v>39.75</v>
          </cell>
          <cell r="DO205">
            <v>53</v>
          </cell>
          <cell r="DP205">
            <v>53</v>
          </cell>
          <cell r="DQ205">
            <v>53</v>
          </cell>
          <cell r="DR205">
            <v>53</v>
          </cell>
          <cell r="DS205">
            <v>39.75</v>
          </cell>
          <cell r="DT205">
            <v>39.75</v>
          </cell>
          <cell r="DU205">
            <v>159</v>
          </cell>
          <cell r="DV205">
            <v>106</v>
          </cell>
          <cell r="DW205">
            <v>39.75</v>
          </cell>
          <cell r="DX205">
            <v>106</v>
          </cell>
          <cell r="DY205">
            <v>92.75</v>
          </cell>
          <cell r="DZ205">
            <v>53</v>
          </cell>
          <cell r="EA205">
            <v>92.75</v>
          </cell>
          <cell r="EB205">
            <v>53</v>
          </cell>
          <cell r="EC205">
            <v>53</v>
          </cell>
          <cell r="ED205">
            <v>53</v>
          </cell>
          <cell r="EE205">
            <v>159</v>
          </cell>
          <cell r="EF205">
            <v>66.25</v>
          </cell>
          <cell r="EG205">
            <v>132.5</v>
          </cell>
          <cell r="EH205">
            <v>79.5</v>
          </cell>
          <cell r="EK205" t="str">
            <v>Matt De</v>
          </cell>
        </row>
        <row r="206">
          <cell r="A206">
            <v>203</v>
          </cell>
          <cell r="B206" t="str">
            <v>Stu Bickel</v>
          </cell>
          <cell r="C206" t="str">
            <v># 25</v>
          </cell>
          <cell r="D206">
            <v>1</v>
          </cell>
          <cell r="E206">
            <v>1</v>
          </cell>
          <cell r="F206">
            <v>1</v>
          </cell>
          <cell r="G206">
            <v>240</v>
          </cell>
          <cell r="H206">
            <v>350</v>
          </cell>
          <cell r="I206">
            <v>285</v>
          </cell>
          <cell r="J206">
            <v>240</v>
          </cell>
          <cell r="K206">
            <v>216</v>
          </cell>
          <cell r="L206">
            <v>168</v>
          </cell>
          <cell r="M206">
            <v>168</v>
          </cell>
          <cell r="N206">
            <v>156</v>
          </cell>
          <cell r="O206">
            <v>350</v>
          </cell>
          <cell r="P206">
            <v>168</v>
          </cell>
          <cell r="Q206">
            <v>168</v>
          </cell>
          <cell r="R206">
            <v>385.00000000000006</v>
          </cell>
          <cell r="S206">
            <v>525</v>
          </cell>
          <cell r="T206">
            <v>120</v>
          </cell>
          <cell r="U206">
            <v>96</v>
          </cell>
          <cell r="V206">
            <v>96</v>
          </cell>
          <cell r="W206">
            <v>84</v>
          </cell>
          <cell r="X206">
            <v>84</v>
          </cell>
          <cell r="Y206">
            <v>157.5</v>
          </cell>
          <cell r="Z206">
            <v>262.5</v>
          </cell>
          <cell r="AA206">
            <v>157.5</v>
          </cell>
          <cell r="AB206">
            <v>157.5</v>
          </cell>
          <cell r="AC206">
            <v>385.00000000000006</v>
          </cell>
          <cell r="AD206">
            <v>96</v>
          </cell>
          <cell r="AE206">
            <v>465.5</v>
          </cell>
          <cell r="AF206">
            <v>402.49999999999994</v>
          </cell>
          <cell r="AG206">
            <v>300</v>
          </cell>
          <cell r="AH206">
            <v>156</v>
          </cell>
          <cell r="AI206">
            <v>356.25</v>
          </cell>
          <cell r="AJ206">
            <v>171</v>
          </cell>
          <cell r="AK206">
            <v>240</v>
          </cell>
          <cell r="AL206">
            <v>175</v>
          </cell>
          <cell r="AM206">
            <v>175</v>
          </cell>
          <cell r="AX206">
            <v>350</v>
          </cell>
          <cell r="AY206">
            <v>280</v>
          </cell>
          <cell r="AZ206">
            <v>175</v>
          </cell>
          <cell r="BA206">
            <v>157.5</v>
          </cell>
          <cell r="BB206">
            <v>140</v>
          </cell>
          <cell r="BC206">
            <v>70</v>
          </cell>
          <cell r="BD206">
            <v>210</v>
          </cell>
          <cell r="BE206">
            <v>122.49999999999999</v>
          </cell>
          <cell r="BF206">
            <v>244.99999999999997</v>
          </cell>
          <cell r="BG206">
            <v>122.49999999999999</v>
          </cell>
          <cell r="BH206">
            <v>140</v>
          </cell>
          <cell r="BI206">
            <v>140</v>
          </cell>
          <cell r="BJ206">
            <v>140</v>
          </cell>
          <cell r="BK206">
            <v>420</v>
          </cell>
          <cell r="BL206">
            <v>360</v>
          </cell>
          <cell r="BM206">
            <v>350</v>
          </cell>
          <cell r="BN206">
            <v>465.5</v>
          </cell>
          <cell r="BO206">
            <v>70</v>
          </cell>
          <cell r="BP206">
            <v>350</v>
          </cell>
          <cell r="BQ206">
            <v>350</v>
          </cell>
          <cell r="BR206">
            <v>175</v>
          </cell>
          <cell r="BS206">
            <v>175</v>
          </cell>
          <cell r="CB206">
            <v>285</v>
          </cell>
          <cell r="CC206">
            <v>228</v>
          </cell>
          <cell r="CD206">
            <v>114</v>
          </cell>
          <cell r="CE206">
            <v>99.75</v>
          </cell>
          <cell r="CF206">
            <v>57</v>
          </cell>
          <cell r="CG206">
            <v>49.875</v>
          </cell>
          <cell r="CH206">
            <v>285</v>
          </cell>
          <cell r="CJ206">
            <v>71.25</v>
          </cell>
          <cell r="CK206">
            <v>35.625</v>
          </cell>
          <cell r="CL206">
            <v>35.625</v>
          </cell>
          <cell r="CM206">
            <v>28.5</v>
          </cell>
          <cell r="CN206">
            <v>57</v>
          </cell>
          <cell r="CO206">
            <v>199.5</v>
          </cell>
          <cell r="CP206">
            <v>342</v>
          </cell>
          <cell r="CQ206">
            <v>213.75</v>
          </cell>
          <cell r="CR206">
            <v>99.75</v>
          </cell>
          <cell r="CS206">
            <v>185.25</v>
          </cell>
          <cell r="CT206">
            <v>171</v>
          </cell>
          <cell r="CU206">
            <v>156.75</v>
          </cell>
          <cell r="CV206">
            <v>156.75</v>
          </cell>
          <cell r="CW206">
            <v>156.75</v>
          </cell>
          <cell r="CX206">
            <v>71.25</v>
          </cell>
          <cell r="CY206">
            <v>71.25</v>
          </cell>
          <cell r="CZ206">
            <v>99.75</v>
          </cell>
          <cell r="DA206">
            <v>71.25</v>
          </cell>
          <cell r="DB206">
            <v>71.25</v>
          </cell>
          <cell r="DC206">
            <v>42.75</v>
          </cell>
          <cell r="DD206">
            <v>42.75</v>
          </cell>
          <cell r="DE206">
            <v>213.75</v>
          </cell>
          <cell r="DF206">
            <v>228</v>
          </cell>
          <cell r="DG206">
            <v>99.75</v>
          </cell>
          <cell r="DH206">
            <v>99.75</v>
          </cell>
          <cell r="DI206">
            <v>228</v>
          </cell>
          <cell r="DJ206">
            <v>142.5</v>
          </cell>
          <cell r="DK206">
            <v>142.5</v>
          </cell>
          <cell r="DL206">
            <v>57</v>
          </cell>
          <cell r="DM206">
            <v>42.75</v>
          </cell>
          <cell r="DN206">
            <v>42.75</v>
          </cell>
          <cell r="DO206">
            <v>57</v>
          </cell>
          <cell r="DP206">
            <v>57</v>
          </cell>
          <cell r="DQ206">
            <v>57</v>
          </cell>
          <cell r="DR206">
            <v>57</v>
          </cell>
          <cell r="DS206">
            <v>42.75</v>
          </cell>
          <cell r="DT206">
            <v>42.75</v>
          </cell>
          <cell r="DU206">
            <v>171</v>
          </cell>
          <cell r="DV206">
            <v>114</v>
          </cell>
          <cell r="DW206">
            <v>42.75</v>
          </cell>
          <cell r="DX206">
            <v>114</v>
          </cell>
          <cell r="DY206">
            <v>99.75</v>
          </cell>
          <cell r="DZ206">
            <v>57</v>
          </cell>
          <cell r="EA206">
            <v>99.75</v>
          </cell>
          <cell r="EB206">
            <v>57</v>
          </cell>
          <cell r="EC206">
            <v>57</v>
          </cell>
          <cell r="ED206">
            <v>57</v>
          </cell>
          <cell r="EE206">
            <v>171</v>
          </cell>
          <cell r="EF206">
            <v>71.25</v>
          </cell>
          <cell r="EG206">
            <v>142.5</v>
          </cell>
          <cell r="EH206">
            <v>85.5</v>
          </cell>
          <cell r="EK206" t="str">
            <v>Stu Bickel</v>
          </cell>
        </row>
        <row r="207">
          <cell r="A207">
            <v>204</v>
          </cell>
          <cell r="B207" t="str">
            <v>Rybo p</v>
          </cell>
          <cell r="D207">
            <v>1</v>
          </cell>
          <cell r="E207">
            <v>1</v>
          </cell>
          <cell r="F207">
            <v>1</v>
          </cell>
          <cell r="G207">
            <v>250</v>
          </cell>
          <cell r="H207">
            <v>395</v>
          </cell>
          <cell r="I207">
            <v>260</v>
          </cell>
          <cell r="J207">
            <v>250</v>
          </cell>
          <cell r="K207">
            <v>225</v>
          </cell>
          <cell r="L207">
            <v>175</v>
          </cell>
          <cell r="M207">
            <v>175</v>
          </cell>
          <cell r="N207">
            <v>162.5</v>
          </cell>
          <cell r="O207">
            <v>395</v>
          </cell>
          <cell r="P207">
            <v>175</v>
          </cell>
          <cell r="Q207">
            <v>175</v>
          </cell>
          <cell r="R207">
            <v>434.50000000000006</v>
          </cell>
          <cell r="S207">
            <v>592.5</v>
          </cell>
          <cell r="T207">
            <v>125</v>
          </cell>
          <cell r="U207">
            <v>100</v>
          </cell>
          <cell r="V207">
            <v>100</v>
          </cell>
          <cell r="W207">
            <v>87.5</v>
          </cell>
          <cell r="X207">
            <v>87.5</v>
          </cell>
          <cell r="Y207">
            <v>177.75</v>
          </cell>
          <cell r="Z207">
            <v>296.25</v>
          </cell>
          <cell r="AA207">
            <v>177.75</v>
          </cell>
          <cell r="AB207">
            <v>177.75</v>
          </cell>
          <cell r="AC207">
            <v>434.50000000000006</v>
          </cell>
          <cell r="AD207">
            <v>100</v>
          </cell>
          <cell r="AE207">
            <v>525.35</v>
          </cell>
          <cell r="AF207">
            <v>454.24999999999994</v>
          </cell>
          <cell r="AG207">
            <v>312.5</v>
          </cell>
          <cell r="AH207">
            <v>162.5</v>
          </cell>
          <cell r="AI207">
            <v>325</v>
          </cell>
          <cell r="AJ207">
            <v>156</v>
          </cell>
          <cell r="AK207">
            <v>250</v>
          </cell>
          <cell r="AL207">
            <v>197.5</v>
          </cell>
          <cell r="AM207">
            <v>197.5</v>
          </cell>
          <cell r="AX207">
            <v>395</v>
          </cell>
          <cell r="AY207">
            <v>316</v>
          </cell>
          <cell r="AZ207">
            <v>197.5</v>
          </cell>
          <cell r="BA207">
            <v>177.75</v>
          </cell>
          <cell r="BB207">
            <v>158</v>
          </cell>
          <cell r="BC207">
            <v>79</v>
          </cell>
          <cell r="BD207">
            <v>237</v>
          </cell>
          <cell r="BE207">
            <v>138.25</v>
          </cell>
          <cell r="BF207">
            <v>276.5</v>
          </cell>
          <cell r="BG207">
            <v>138.25</v>
          </cell>
          <cell r="BH207">
            <v>158</v>
          </cell>
          <cell r="BI207">
            <v>158</v>
          </cell>
          <cell r="BJ207">
            <v>158</v>
          </cell>
          <cell r="BK207">
            <v>474</v>
          </cell>
          <cell r="BL207">
            <v>375</v>
          </cell>
          <cell r="BM207">
            <v>395</v>
          </cell>
          <cell r="BN207">
            <v>525.35</v>
          </cell>
          <cell r="BO207">
            <v>79</v>
          </cell>
          <cell r="BP207">
            <v>395</v>
          </cell>
          <cell r="BQ207">
            <v>395</v>
          </cell>
          <cell r="BR207">
            <v>197.5</v>
          </cell>
          <cell r="BS207">
            <v>197.5</v>
          </cell>
          <cell r="CB207">
            <v>260</v>
          </cell>
          <cell r="CC207">
            <v>208</v>
          </cell>
          <cell r="CD207">
            <v>104</v>
          </cell>
          <cell r="CE207">
            <v>91</v>
          </cell>
          <cell r="CF207">
            <v>52</v>
          </cell>
          <cell r="CG207">
            <v>45.5</v>
          </cell>
          <cell r="CH207">
            <v>260</v>
          </cell>
          <cell r="CJ207">
            <v>65</v>
          </cell>
          <cell r="CK207">
            <v>32.5</v>
          </cell>
          <cell r="CL207">
            <v>32.5</v>
          </cell>
          <cell r="CM207">
            <v>26</v>
          </cell>
          <cell r="CN207">
            <v>52</v>
          </cell>
          <cell r="CO207">
            <v>182</v>
          </cell>
          <cell r="CP207">
            <v>312</v>
          </cell>
          <cell r="CQ207">
            <v>195</v>
          </cell>
          <cell r="CR207">
            <v>91</v>
          </cell>
          <cell r="CS207">
            <v>169</v>
          </cell>
          <cell r="CT207">
            <v>156</v>
          </cell>
          <cell r="CU207">
            <v>143</v>
          </cell>
          <cell r="CV207">
            <v>143</v>
          </cell>
          <cell r="CW207">
            <v>143</v>
          </cell>
          <cell r="CX207">
            <v>65</v>
          </cell>
          <cell r="CY207">
            <v>65</v>
          </cell>
          <cell r="CZ207">
            <v>91</v>
          </cell>
          <cell r="DA207">
            <v>65</v>
          </cell>
          <cell r="DB207">
            <v>65</v>
          </cell>
          <cell r="DC207">
            <v>39</v>
          </cell>
          <cell r="DD207">
            <v>39</v>
          </cell>
          <cell r="DE207">
            <v>195</v>
          </cell>
          <cell r="DF207">
            <v>208</v>
          </cell>
          <cell r="DG207">
            <v>91</v>
          </cell>
          <cell r="DH207">
            <v>91</v>
          </cell>
          <cell r="DI207">
            <v>208</v>
          </cell>
          <cell r="DJ207">
            <v>130</v>
          </cell>
          <cell r="DK207">
            <v>130</v>
          </cell>
          <cell r="DL207">
            <v>52</v>
          </cell>
          <cell r="DM207">
            <v>39</v>
          </cell>
          <cell r="DN207">
            <v>39</v>
          </cell>
          <cell r="DO207">
            <v>52</v>
          </cell>
          <cell r="DP207">
            <v>52</v>
          </cell>
          <cell r="DQ207">
            <v>52</v>
          </cell>
          <cell r="DR207">
            <v>52</v>
          </cell>
          <cell r="DS207">
            <v>39</v>
          </cell>
          <cell r="DT207">
            <v>39</v>
          </cell>
          <cell r="DU207">
            <v>156</v>
          </cell>
          <cell r="DV207">
            <v>104</v>
          </cell>
          <cell r="DW207">
            <v>39</v>
          </cell>
          <cell r="DX207">
            <v>104</v>
          </cell>
          <cell r="DY207">
            <v>91</v>
          </cell>
          <cell r="DZ207">
            <v>52</v>
          </cell>
          <cell r="EA207">
            <v>91</v>
          </cell>
          <cell r="EB207">
            <v>52</v>
          </cell>
          <cell r="EC207">
            <v>52</v>
          </cell>
          <cell r="ED207">
            <v>52</v>
          </cell>
          <cell r="EE207">
            <v>156</v>
          </cell>
          <cell r="EF207">
            <v>65</v>
          </cell>
          <cell r="EG207">
            <v>130</v>
          </cell>
          <cell r="EH207">
            <v>78</v>
          </cell>
          <cell r="EK207" t="str">
            <v>Rybo p</v>
          </cell>
          <cell r="EL207" t="str">
            <v>Monday Tri-angle of Terror</v>
          </cell>
          <cell r="EM207" t="str">
            <v>Wednesday Triangle of Terror</v>
          </cell>
          <cell r="EN207" t="str">
            <v>Friday Manual Glute</v>
          </cell>
        </row>
        <row r="208">
          <cell r="A208">
            <v>205</v>
          </cell>
          <cell r="B208" t="str">
            <v xml:space="preserve">Peter </v>
          </cell>
          <cell r="D208">
            <v>1</v>
          </cell>
          <cell r="E208">
            <v>1</v>
          </cell>
          <cell r="F208">
            <v>1</v>
          </cell>
          <cell r="G208">
            <v>200</v>
          </cell>
          <cell r="H208">
            <v>250</v>
          </cell>
          <cell r="I208">
            <v>225</v>
          </cell>
          <cell r="J208">
            <v>200</v>
          </cell>
          <cell r="K208">
            <v>180</v>
          </cell>
          <cell r="L208">
            <v>140</v>
          </cell>
          <cell r="M208">
            <v>140</v>
          </cell>
          <cell r="N208">
            <v>130</v>
          </cell>
          <cell r="O208">
            <v>250</v>
          </cell>
          <cell r="P208">
            <v>140</v>
          </cell>
          <cell r="Q208">
            <v>140</v>
          </cell>
          <cell r="R208">
            <v>275</v>
          </cell>
          <cell r="S208">
            <v>375</v>
          </cell>
          <cell r="T208">
            <v>100</v>
          </cell>
          <cell r="U208">
            <v>80</v>
          </cell>
          <cell r="V208">
            <v>80</v>
          </cell>
          <cell r="W208">
            <v>70</v>
          </cell>
          <cell r="X208">
            <v>70</v>
          </cell>
          <cell r="Y208">
            <v>112.5</v>
          </cell>
          <cell r="Z208">
            <v>187.5</v>
          </cell>
          <cell r="AA208">
            <v>112.5</v>
          </cell>
          <cell r="AB208">
            <v>112.5</v>
          </cell>
          <cell r="AC208">
            <v>275</v>
          </cell>
          <cell r="AD208">
            <v>80</v>
          </cell>
          <cell r="AE208">
            <v>332.5</v>
          </cell>
          <cell r="AF208">
            <v>287.5</v>
          </cell>
          <cell r="AG208">
            <v>250</v>
          </cell>
          <cell r="AH208">
            <v>130</v>
          </cell>
          <cell r="AI208">
            <v>281.25</v>
          </cell>
          <cell r="AJ208">
            <v>135</v>
          </cell>
          <cell r="AK208">
            <v>200</v>
          </cell>
          <cell r="AL208">
            <v>125</v>
          </cell>
          <cell r="AM208">
            <v>125</v>
          </cell>
          <cell r="AX208">
            <v>250</v>
          </cell>
          <cell r="AY208">
            <v>200</v>
          </cell>
          <cell r="AZ208">
            <v>125</v>
          </cell>
          <cell r="BA208">
            <v>112.5</v>
          </cell>
          <cell r="BB208">
            <v>100</v>
          </cell>
          <cell r="BC208">
            <v>50</v>
          </cell>
          <cell r="BD208">
            <v>150</v>
          </cell>
          <cell r="BE208">
            <v>87.5</v>
          </cell>
          <cell r="BF208">
            <v>175</v>
          </cell>
          <cell r="BG208">
            <v>87.5</v>
          </cell>
          <cell r="BH208">
            <v>100</v>
          </cell>
          <cell r="BI208">
            <v>100</v>
          </cell>
          <cell r="BJ208">
            <v>100</v>
          </cell>
          <cell r="BK208">
            <v>300</v>
          </cell>
          <cell r="BL208">
            <v>300</v>
          </cell>
          <cell r="BM208">
            <v>250</v>
          </cell>
          <cell r="BN208">
            <v>332.5</v>
          </cell>
          <cell r="BO208">
            <v>50</v>
          </cell>
          <cell r="BP208">
            <v>250</v>
          </cell>
          <cell r="BQ208">
            <v>250</v>
          </cell>
          <cell r="BR208">
            <v>125</v>
          </cell>
          <cell r="BS208">
            <v>125</v>
          </cell>
          <cell r="CB208">
            <v>225</v>
          </cell>
          <cell r="CC208">
            <v>180</v>
          </cell>
          <cell r="CD208">
            <v>90</v>
          </cell>
          <cell r="CE208">
            <v>78.75</v>
          </cell>
          <cell r="CF208">
            <v>45</v>
          </cell>
          <cell r="CG208">
            <v>39.375</v>
          </cell>
          <cell r="CH208">
            <v>225</v>
          </cell>
          <cell r="CJ208">
            <v>56.25</v>
          </cell>
          <cell r="CK208">
            <v>28.125</v>
          </cell>
          <cell r="CL208">
            <v>28.125</v>
          </cell>
          <cell r="CM208">
            <v>22.5</v>
          </cell>
          <cell r="CN208">
            <v>45</v>
          </cell>
          <cell r="CO208">
            <v>157.5</v>
          </cell>
          <cell r="CP208">
            <v>270</v>
          </cell>
          <cell r="CQ208">
            <v>168.75</v>
          </cell>
          <cell r="CR208">
            <v>78.75</v>
          </cell>
          <cell r="CS208">
            <v>146.25</v>
          </cell>
          <cell r="CT208">
            <v>135</v>
          </cell>
          <cell r="CU208">
            <v>123.75000000000001</v>
          </cell>
          <cell r="CV208">
            <v>123.75000000000001</v>
          </cell>
          <cell r="CW208">
            <v>123.75000000000001</v>
          </cell>
          <cell r="CX208">
            <v>56.25</v>
          </cell>
          <cell r="CY208">
            <v>56.25</v>
          </cell>
          <cell r="CZ208">
            <v>78.75</v>
          </cell>
          <cell r="DA208">
            <v>56.25</v>
          </cell>
          <cell r="DB208">
            <v>56.25</v>
          </cell>
          <cell r="DC208">
            <v>33.75</v>
          </cell>
          <cell r="DD208">
            <v>33.75</v>
          </cell>
          <cell r="DE208">
            <v>168.75</v>
          </cell>
          <cell r="DF208">
            <v>180</v>
          </cell>
          <cell r="DG208">
            <v>78.75</v>
          </cell>
          <cell r="DH208">
            <v>78.75</v>
          </cell>
          <cell r="DI208">
            <v>180</v>
          </cell>
          <cell r="DJ208">
            <v>112.5</v>
          </cell>
          <cell r="DK208">
            <v>112.5</v>
          </cell>
          <cell r="DL208">
            <v>45</v>
          </cell>
          <cell r="DM208">
            <v>33.75</v>
          </cell>
          <cell r="DN208">
            <v>33.75</v>
          </cell>
          <cell r="DO208">
            <v>45</v>
          </cell>
          <cell r="DP208">
            <v>45</v>
          </cell>
          <cell r="DQ208">
            <v>45</v>
          </cell>
          <cell r="DR208">
            <v>45</v>
          </cell>
          <cell r="DS208">
            <v>33.75</v>
          </cell>
          <cell r="DT208">
            <v>33.75</v>
          </cell>
          <cell r="DU208">
            <v>135</v>
          </cell>
          <cell r="DV208">
            <v>90</v>
          </cell>
          <cell r="DW208">
            <v>33.75</v>
          </cell>
          <cell r="DX208">
            <v>90</v>
          </cell>
          <cell r="DY208">
            <v>78.75</v>
          </cell>
          <cell r="DZ208">
            <v>45</v>
          </cell>
          <cell r="EA208">
            <v>78.75</v>
          </cell>
          <cell r="EB208">
            <v>45</v>
          </cell>
          <cell r="EC208">
            <v>45</v>
          </cell>
          <cell r="ED208">
            <v>45</v>
          </cell>
          <cell r="EE208">
            <v>135</v>
          </cell>
          <cell r="EF208">
            <v>56.25</v>
          </cell>
          <cell r="EG208">
            <v>112.5</v>
          </cell>
          <cell r="EH208">
            <v>67.5</v>
          </cell>
          <cell r="EK208" t="str">
            <v xml:space="preserve">Peter </v>
          </cell>
        </row>
        <row r="209">
          <cell r="A209">
            <v>206</v>
          </cell>
          <cell r="B209" t="str">
            <v>Gino</v>
          </cell>
          <cell r="D209">
            <v>1</v>
          </cell>
          <cell r="E209">
            <v>1</v>
          </cell>
          <cell r="F209">
            <v>1</v>
          </cell>
          <cell r="G209">
            <v>260</v>
          </cell>
          <cell r="H209">
            <v>350</v>
          </cell>
          <cell r="I209">
            <v>250</v>
          </cell>
          <cell r="J209">
            <v>260</v>
          </cell>
          <cell r="K209">
            <v>234</v>
          </cell>
          <cell r="L209">
            <v>182</v>
          </cell>
          <cell r="M209">
            <v>182</v>
          </cell>
          <cell r="N209">
            <v>169</v>
          </cell>
          <cell r="O209">
            <v>350</v>
          </cell>
          <cell r="P209">
            <v>182</v>
          </cell>
          <cell r="Q209">
            <v>182</v>
          </cell>
          <cell r="R209">
            <v>385.00000000000006</v>
          </cell>
          <cell r="S209">
            <v>525</v>
          </cell>
          <cell r="T209">
            <v>130</v>
          </cell>
          <cell r="U209">
            <v>104</v>
          </cell>
          <cell r="V209">
            <v>104</v>
          </cell>
          <cell r="W209">
            <v>91</v>
          </cell>
          <cell r="X209">
            <v>91</v>
          </cell>
          <cell r="Y209">
            <v>157.5</v>
          </cell>
          <cell r="Z209">
            <v>262.5</v>
          </cell>
          <cell r="AA209">
            <v>157.5</v>
          </cell>
          <cell r="AB209">
            <v>157.5</v>
          </cell>
          <cell r="AC209">
            <v>385.00000000000006</v>
          </cell>
          <cell r="AD209">
            <v>104</v>
          </cell>
          <cell r="AE209">
            <v>465.5</v>
          </cell>
          <cell r="AF209">
            <v>402.49999999999994</v>
          </cell>
          <cell r="AG209">
            <v>325</v>
          </cell>
          <cell r="AH209">
            <v>169</v>
          </cell>
          <cell r="AI209">
            <v>312.5</v>
          </cell>
          <cell r="AJ209">
            <v>150</v>
          </cell>
          <cell r="AK209">
            <v>260</v>
          </cell>
          <cell r="AL209">
            <v>175</v>
          </cell>
          <cell r="AM209">
            <v>175</v>
          </cell>
          <cell r="AX209">
            <v>350</v>
          </cell>
          <cell r="AY209">
            <v>280</v>
          </cell>
          <cell r="AZ209">
            <v>175</v>
          </cell>
          <cell r="BA209">
            <v>157.5</v>
          </cell>
          <cell r="BB209">
            <v>140</v>
          </cell>
          <cell r="BC209">
            <v>70</v>
          </cell>
          <cell r="BD209">
            <v>210</v>
          </cell>
          <cell r="BE209">
            <v>122.49999999999999</v>
          </cell>
          <cell r="BF209">
            <v>244.99999999999997</v>
          </cell>
          <cell r="BG209">
            <v>122.49999999999999</v>
          </cell>
          <cell r="BH209">
            <v>140</v>
          </cell>
          <cell r="BI209">
            <v>140</v>
          </cell>
          <cell r="BJ209">
            <v>140</v>
          </cell>
          <cell r="BK209">
            <v>420</v>
          </cell>
          <cell r="BL209">
            <v>390</v>
          </cell>
          <cell r="BM209">
            <v>350</v>
          </cell>
          <cell r="BN209">
            <v>465.5</v>
          </cell>
          <cell r="BO209">
            <v>70</v>
          </cell>
          <cell r="BP209">
            <v>350</v>
          </cell>
          <cell r="BQ209">
            <v>350</v>
          </cell>
          <cell r="BR209">
            <v>175</v>
          </cell>
          <cell r="BS209">
            <v>175</v>
          </cell>
          <cell r="CB209">
            <v>250</v>
          </cell>
          <cell r="CC209">
            <v>200</v>
          </cell>
          <cell r="CD209">
            <v>100</v>
          </cell>
          <cell r="CE209">
            <v>87.5</v>
          </cell>
          <cell r="CF209">
            <v>50</v>
          </cell>
          <cell r="CG209">
            <v>43.75</v>
          </cell>
          <cell r="CH209">
            <v>250</v>
          </cell>
          <cell r="CJ209">
            <v>62.5</v>
          </cell>
          <cell r="CK209">
            <v>31.25</v>
          </cell>
          <cell r="CL209">
            <v>31.25</v>
          </cell>
          <cell r="CM209">
            <v>25</v>
          </cell>
          <cell r="CN209">
            <v>50</v>
          </cell>
          <cell r="CO209">
            <v>175</v>
          </cell>
          <cell r="CP209">
            <v>300</v>
          </cell>
          <cell r="CQ209">
            <v>187.5</v>
          </cell>
          <cell r="CR209">
            <v>87.5</v>
          </cell>
          <cell r="CS209">
            <v>162.5</v>
          </cell>
          <cell r="CT209">
            <v>150</v>
          </cell>
          <cell r="CU209">
            <v>137.5</v>
          </cell>
          <cell r="CV209">
            <v>137.5</v>
          </cell>
          <cell r="CW209">
            <v>137.5</v>
          </cell>
          <cell r="CX209">
            <v>62.5</v>
          </cell>
          <cell r="CY209">
            <v>62.5</v>
          </cell>
          <cell r="CZ209">
            <v>87.5</v>
          </cell>
          <cell r="DA209">
            <v>62.5</v>
          </cell>
          <cell r="DB209">
            <v>62.5</v>
          </cell>
          <cell r="DC209">
            <v>37.5</v>
          </cell>
          <cell r="DD209">
            <v>37.5</v>
          </cell>
          <cell r="DE209">
            <v>187.5</v>
          </cell>
          <cell r="DF209">
            <v>200</v>
          </cell>
          <cell r="DG209">
            <v>87.5</v>
          </cell>
          <cell r="DH209">
            <v>87.5</v>
          </cell>
          <cell r="DI209">
            <v>200</v>
          </cell>
          <cell r="DJ209">
            <v>125</v>
          </cell>
          <cell r="DK209">
            <v>125</v>
          </cell>
          <cell r="DL209">
            <v>50</v>
          </cell>
          <cell r="DM209">
            <v>37.5</v>
          </cell>
          <cell r="DN209">
            <v>37.5</v>
          </cell>
          <cell r="DO209">
            <v>50</v>
          </cell>
          <cell r="DP209">
            <v>50</v>
          </cell>
          <cell r="DQ209">
            <v>50</v>
          </cell>
          <cell r="DR209">
            <v>50</v>
          </cell>
          <cell r="DS209">
            <v>37.5</v>
          </cell>
          <cell r="DT209">
            <v>37.5</v>
          </cell>
          <cell r="DU209">
            <v>150</v>
          </cell>
          <cell r="DV209">
            <v>100</v>
          </cell>
          <cell r="DW209">
            <v>37.5</v>
          </cell>
          <cell r="DX209">
            <v>100</v>
          </cell>
          <cell r="DY209">
            <v>87.5</v>
          </cell>
          <cell r="DZ209">
            <v>50</v>
          </cell>
          <cell r="EA209">
            <v>87.5</v>
          </cell>
          <cell r="EB209">
            <v>50</v>
          </cell>
          <cell r="EC209">
            <v>50</v>
          </cell>
          <cell r="ED209">
            <v>50</v>
          </cell>
          <cell r="EE209">
            <v>150</v>
          </cell>
          <cell r="EF209">
            <v>62.5</v>
          </cell>
          <cell r="EG209">
            <v>125</v>
          </cell>
          <cell r="EH209">
            <v>75</v>
          </cell>
          <cell r="EK209" t="str">
            <v>Gino</v>
          </cell>
        </row>
        <row r="210">
          <cell r="A210">
            <v>207</v>
          </cell>
          <cell r="B210" t="str">
            <v>big al</v>
          </cell>
          <cell r="D210">
            <v>1</v>
          </cell>
          <cell r="E210">
            <v>1</v>
          </cell>
          <cell r="F210">
            <v>1</v>
          </cell>
          <cell r="G210">
            <v>260</v>
          </cell>
          <cell r="H210">
            <v>365</v>
          </cell>
          <cell r="I210">
            <v>250</v>
          </cell>
          <cell r="J210">
            <v>260</v>
          </cell>
          <cell r="K210">
            <v>234</v>
          </cell>
          <cell r="L210">
            <v>182</v>
          </cell>
          <cell r="M210">
            <v>182</v>
          </cell>
          <cell r="N210">
            <v>169</v>
          </cell>
          <cell r="O210">
            <v>365</v>
          </cell>
          <cell r="P210">
            <v>182</v>
          </cell>
          <cell r="Q210">
            <v>182</v>
          </cell>
          <cell r="R210">
            <v>401.50000000000006</v>
          </cell>
          <cell r="S210">
            <v>547.5</v>
          </cell>
          <cell r="T210">
            <v>130</v>
          </cell>
          <cell r="U210">
            <v>104</v>
          </cell>
          <cell r="V210">
            <v>104</v>
          </cell>
          <cell r="W210">
            <v>91</v>
          </cell>
          <cell r="X210">
            <v>91</v>
          </cell>
          <cell r="Y210">
            <v>164.25</v>
          </cell>
          <cell r="Z210">
            <v>273.75</v>
          </cell>
          <cell r="AA210">
            <v>164.25</v>
          </cell>
          <cell r="AB210">
            <v>164.25</v>
          </cell>
          <cell r="AC210">
            <v>401.50000000000006</v>
          </cell>
          <cell r="AD210">
            <v>104</v>
          </cell>
          <cell r="AE210">
            <v>485.45000000000005</v>
          </cell>
          <cell r="AF210">
            <v>419.74999999999994</v>
          </cell>
          <cell r="AG210">
            <v>325</v>
          </cell>
          <cell r="AH210">
            <v>169</v>
          </cell>
          <cell r="AI210">
            <v>312.5</v>
          </cell>
          <cell r="AJ210">
            <v>150</v>
          </cell>
          <cell r="AK210">
            <v>260</v>
          </cell>
          <cell r="AL210">
            <v>182.5</v>
          </cell>
          <cell r="AM210">
            <v>182.5</v>
          </cell>
          <cell r="AX210">
            <v>365</v>
          </cell>
          <cell r="AY210">
            <v>292</v>
          </cell>
          <cell r="AZ210">
            <v>182.5</v>
          </cell>
          <cell r="BA210">
            <v>164.25</v>
          </cell>
          <cell r="BB210">
            <v>146</v>
          </cell>
          <cell r="BC210">
            <v>73</v>
          </cell>
          <cell r="BD210">
            <v>219</v>
          </cell>
          <cell r="BE210">
            <v>127.74999999999999</v>
          </cell>
          <cell r="BF210">
            <v>255.49999999999997</v>
          </cell>
          <cell r="BG210">
            <v>127.74999999999999</v>
          </cell>
          <cell r="BH210">
            <v>146</v>
          </cell>
          <cell r="BI210">
            <v>146</v>
          </cell>
          <cell r="BJ210">
            <v>146</v>
          </cell>
          <cell r="BK210">
            <v>438</v>
          </cell>
          <cell r="BL210">
            <v>390</v>
          </cell>
          <cell r="BM210">
            <v>365</v>
          </cell>
          <cell r="BN210">
            <v>485.45000000000005</v>
          </cell>
          <cell r="BO210">
            <v>73</v>
          </cell>
          <cell r="BP210">
            <v>365</v>
          </cell>
          <cell r="BQ210">
            <v>365</v>
          </cell>
          <cell r="BR210">
            <v>182.5</v>
          </cell>
          <cell r="BS210">
            <v>182.5</v>
          </cell>
          <cell r="CB210">
            <v>250</v>
          </cell>
          <cell r="CC210">
            <v>200</v>
          </cell>
          <cell r="CD210">
            <v>100</v>
          </cell>
          <cell r="CE210">
            <v>87.5</v>
          </cell>
          <cell r="CF210">
            <v>50</v>
          </cell>
          <cell r="CG210">
            <v>43.75</v>
          </cell>
          <cell r="CH210">
            <v>250</v>
          </cell>
          <cell r="CJ210">
            <v>62.5</v>
          </cell>
          <cell r="CK210">
            <v>31.25</v>
          </cell>
          <cell r="CL210">
            <v>31.25</v>
          </cell>
          <cell r="CM210">
            <v>25</v>
          </cell>
          <cell r="CN210">
            <v>50</v>
          </cell>
          <cell r="CO210">
            <v>175</v>
          </cell>
          <cell r="CP210">
            <v>300</v>
          </cell>
          <cell r="CQ210">
            <v>187.5</v>
          </cell>
          <cell r="CR210">
            <v>87.5</v>
          </cell>
          <cell r="CS210">
            <v>162.5</v>
          </cell>
          <cell r="CT210">
            <v>150</v>
          </cell>
          <cell r="CU210">
            <v>137.5</v>
          </cell>
          <cell r="CV210">
            <v>137.5</v>
          </cell>
          <cell r="CW210">
            <v>137.5</v>
          </cell>
          <cell r="CX210">
            <v>62.5</v>
          </cell>
          <cell r="CY210">
            <v>62.5</v>
          </cell>
          <cell r="CZ210">
            <v>87.5</v>
          </cell>
          <cell r="DA210">
            <v>62.5</v>
          </cell>
          <cell r="DB210">
            <v>62.5</v>
          </cell>
          <cell r="DC210">
            <v>37.5</v>
          </cell>
          <cell r="DD210">
            <v>37.5</v>
          </cell>
          <cell r="DE210">
            <v>187.5</v>
          </cell>
          <cell r="DF210">
            <v>200</v>
          </cell>
          <cell r="DG210">
            <v>87.5</v>
          </cell>
          <cell r="DH210">
            <v>87.5</v>
          </cell>
          <cell r="DI210">
            <v>200</v>
          </cell>
          <cell r="DJ210">
            <v>125</v>
          </cell>
          <cell r="DK210">
            <v>125</v>
          </cell>
          <cell r="DL210">
            <v>50</v>
          </cell>
          <cell r="DM210">
            <v>37.5</v>
          </cell>
          <cell r="DN210">
            <v>37.5</v>
          </cell>
          <cell r="DO210">
            <v>50</v>
          </cell>
          <cell r="DP210">
            <v>50</v>
          </cell>
          <cell r="DQ210">
            <v>50</v>
          </cell>
          <cell r="DR210">
            <v>50</v>
          </cell>
          <cell r="DS210">
            <v>37.5</v>
          </cell>
          <cell r="DT210">
            <v>37.5</v>
          </cell>
          <cell r="DU210">
            <v>150</v>
          </cell>
          <cell r="DV210">
            <v>100</v>
          </cell>
          <cell r="DW210">
            <v>37.5</v>
          </cell>
          <cell r="DX210">
            <v>100</v>
          </cell>
          <cell r="DY210">
            <v>87.5</v>
          </cell>
          <cell r="DZ210">
            <v>50</v>
          </cell>
          <cell r="EA210">
            <v>87.5</v>
          </cell>
          <cell r="EB210">
            <v>50</v>
          </cell>
          <cell r="EC210">
            <v>50</v>
          </cell>
          <cell r="ED210">
            <v>50</v>
          </cell>
          <cell r="EE210">
            <v>150</v>
          </cell>
          <cell r="EF210">
            <v>62.5</v>
          </cell>
          <cell r="EG210">
            <v>125</v>
          </cell>
          <cell r="EH210">
            <v>75</v>
          </cell>
          <cell r="EK210" t="str">
            <v>big al</v>
          </cell>
        </row>
        <row r="211">
          <cell r="A211">
            <v>208</v>
          </cell>
          <cell r="B211" t="str">
            <v>Chucko</v>
          </cell>
          <cell r="D211">
            <v>1</v>
          </cell>
          <cell r="E211">
            <v>1</v>
          </cell>
          <cell r="F211">
            <v>1</v>
          </cell>
          <cell r="G211">
            <v>260</v>
          </cell>
          <cell r="H211">
            <v>365</v>
          </cell>
          <cell r="I211">
            <v>250</v>
          </cell>
          <cell r="J211">
            <v>260</v>
          </cell>
          <cell r="K211">
            <v>234</v>
          </cell>
          <cell r="L211">
            <v>182</v>
          </cell>
          <cell r="M211">
            <v>182</v>
          </cell>
          <cell r="N211">
            <v>169</v>
          </cell>
          <cell r="O211">
            <v>365</v>
          </cell>
          <cell r="P211">
            <v>182</v>
          </cell>
          <cell r="Q211">
            <v>182</v>
          </cell>
          <cell r="R211">
            <v>401.50000000000006</v>
          </cell>
          <cell r="S211">
            <v>547.5</v>
          </cell>
          <cell r="T211">
            <v>130</v>
          </cell>
          <cell r="U211">
            <v>104</v>
          </cell>
          <cell r="V211">
            <v>104</v>
          </cell>
          <cell r="W211">
            <v>91</v>
          </cell>
          <cell r="X211">
            <v>91</v>
          </cell>
          <cell r="Y211">
            <v>164.25</v>
          </cell>
          <cell r="Z211">
            <v>273.75</v>
          </cell>
          <cell r="AA211">
            <v>164.25</v>
          </cell>
          <cell r="AB211">
            <v>164.25</v>
          </cell>
          <cell r="AC211">
            <v>401.50000000000006</v>
          </cell>
          <cell r="AD211">
            <v>104</v>
          </cell>
          <cell r="AE211">
            <v>485.45000000000005</v>
          </cell>
          <cell r="AF211">
            <v>419.74999999999994</v>
          </cell>
          <cell r="AG211">
            <v>325</v>
          </cell>
          <cell r="AH211">
            <v>169</v>
          </cell>
          <cell r="AI211">
            <v>312.5</v>
          </cell>
          <cell r="AJ211">
            <v>150</v>
          </cell>
          <cell r="AK211">
            <v>260</v>
          </cell>
          <cell r="AL211">
            <v>182.5</v>
          </cell>
          <cell r="AM211">
            <v>182.5</v>
          </cell>
          <cell r="AX211">
            <v>365</v>
          </cell>
          <cell r="AY211">
            <v>292</v>
          </cell>
          <cell r="AZ211">
            <v>182.5</v>
          </cell>
          <cell r="BA211">
            <v>164.25</v>
          </cell>
          <cell r="BB211">
            <v>146</v>
          </cell>
          <cell r="BC211">
            <v>73</v>
          </cell>
          <cell r="BD211">
            <v>219</v>
          </cell>
          <cell r="BE211">
            <v>127.74999999999999</v>
          </cell>
          <cell r="BF211">
            <v>255.49999999999997</v>
          </cell>
          <cell r="BG211">
            <v>127.74999999999999</v>
          </cell>
          <cell r="BH211">
            <v>146</v>
          </cell>
          <cell r="BI211">
            <v>146</v>
          </cell>
          <cell r="BJ211">
            <v>146</v>
          </cell>
          <cell r="BK211">
            <v>438</v>
          </cell>
          <cell r="BL211">
            <v>390</v>
          </cell>
          <cell r="BM211">
            <v>365</v>
          </cell>
          <cell r="BN211">
            <v>485.45000000000005</v>
          </cell>
          <cell r="BO211">
            <v>73</v>
          </cell>
          <cell r="BP211">
            <v>365</v>
          </cell>
          <cell r="BQ211">
            <v>365</v>
          </cell>
          <cell r="BR211">
            <v>182.5</v>
          </cell>
          <cell r="BS211">
            <v>182.5</v>
          </cell>
          <cell r="CB211">
            <v>250</v>
          </cell>
          <cell r="CC211">
            <v>200</v>
          </cell>
          <cell r="CD211">
            <v>100</v>
          </cell>
          <cell r="CE211">
            <v>87.5</v>
          </cell>
          <cell r="CF211">
            <v>50</v>
          </cell>
          <cell r="CG211">
            <v>43.75</v>
          </cell>
          <cell r="CH211">
            <v>250</v>
          </cell>
          <cell r="CJ211">
            <v>62.5</v>
          </cell>
          <cell r="CK211">
            <v>31.25</v>
          </cell>
          <cell r="CL211">
            <v>31.25</v>
          </cell>
          <cell r="CM211">
            <v>25</v>
          </cell>
          <cell r="CN211">
            <v>50</v>
          </cell>
          <cell r="CO211">
            <v>175</v>
          </cell>
          <cell r="CP211">
            <v>300</v>
          </cell>
          <cell r="CQ211">
            <v>187.5</v>
          </cell>
          <cell r="CR211">
            <v>87.5</v>
          </cell>
          <cell r="CS211">
            <v>162.5</v>
          </cell>
          <cell r="CT211">
            <v>150</v>
          </cell>
          <cell r="CU211">
            <v>137.5</v>
          </cell>
          <cell r="CV211">
            <v>137.5</v>
          </cell>
          <cell r="CW211">
            <v>137.5</v>
          </cell>
          <cell r="CX211">
            <v>62.5</v>
          </cell>
          <cell r="CY211">
            <v>62.5</v>
          </cell>
          <cell r="CZ211">
            <v>87.5</v>
          </cell>
          <cell r="DA211">
            <v>62.5</v>
          </cell>
          <cell r="DB211">
            <v>62.5</v>
          </cell>
          <cell r="DC211">
            <v>37.5</v>
          </cell>
          <cell r="DD211">
            <v>37.5</v>
          </cell>
          <cell r="DE211">
            <v>187.5</v>
          </cell>
          <cell r="DF211">
            <v>200</v>
          </cell>
          <cell r="DG211">
            <v>87.5</v>
          </cell>
          <cell r="DH211">
            <v>87.5</v>
          </cell>
          <cell r="DI211">
            <v>200</v>
          </cell>
          <cell r="DJ211">
            <v>125</v>
          </cell>
          <cell r="DK211">
            <v>125</v>
          </cell>
          <cell r="DL211">
            <v>50</v>
          </cell>
          <cell r="DM211">
            <v>37.5</v>
          </cell>
          <cell r="DN211">
            <v>37.5</v>
          </cell>
          <cell r="DO211">
            <v>50</v>
          </cell>
          <cell r="DP211">
            <v>50</v>
          </cell>
          <cell r="DQ211">
            <v>50</v>
          </cell>
          <cell r="DR211">
            <v>50</v>
          </cell>
          <cell r="DS211">
            <v>37.5</v>
          </cell>
          <cell r="DT211">
            <v>37.5</v>
          </cell>
          <cell r="DU211">
            <v>150</v>
          </cell>
          <cell r="DV211">
            <v>100</v>
          </cell>
          <cell r="DW211">
            <v>37.5</v>
          </cell>
          <cell r="DX211">
            <v>100</v>
          </cell>
          <cell r="DY211">
            <v>87.5</v>
          </cell>
          <cell r="DZ211">
            <v>50</v>
          </cell>
          <cell r="EA211">
            <v>87.5</v>
          </cell>
          <cell r="EB211">
            <v>50</v>
          </cell>
          <cell r="EC211">
            <v>50</v>
          </cell>
          <cell r="ED211">
            <v>50</v>
          </cell>
          <cell r="EE211">
            <v>150</v>
          </cell>
          <cell r="EF211">
            <v>62.5</v>
          </cell>
          <cell r="EG211">
            <v>125</v>
          </cell>
          <cell r="EH211">
            <v>75</v>
          </cell>
          <cell r="EK211" t="str">
            <v>Chucko</v>
          </cell>
          <cell r="EO211" t="str">
            <v>low back compression fracture (2006) / Right shoulder A-C joint sprain (Feb 0 7) /ankle sprain (Dec 06)</v>
          </cell>
        </row>
        <row r="212">
          <cell r="A212">
            <v>209</v>
          </cell>
          <cell r="B212" t="str">
            <v xml:space="preserve">Dan </v>
          </cell>
          <cell r="D212">
            <v>1</v>
          </cell>
          <cell r="E212">
            <v>1</v>
          </cell>
          <cell r="F212">
            <v>1</v>
          </cell>
          <cell r="G212">
            <v>250</v>
          </cell>
          <cell r="H212">
            <v>395</v>
          </cell>
          <cell r="I212">
            <v>250</v>
          </cell>
          <cell r="J212">
            <v>250</v>
          </cell>
          <cell r="K212">
            <v>225</v>
          </cell>
          <cell r="L212">
            <v>175</v>
          </cell>
          <cell r="M212">
            <v>175</v>
          </cell>
          <cell r="N212">
            <v>162.5</v>
          </cell>
          <cell r="O212">
            <v>395</v>
          </cell>
          <cell r="P212">
            <v>175</v>
          </cell>
          <cell r="Q212">
            <v>175</v>
          </cell>
          <cell r="R212">
            <v>434.50000000000006</v>
          </cell>
          <cell r="S212">
            <v>592.5</v>
          </cell>
          <cell r="T212">
            <v>125</v>
          </cell>
          <cell r="U212">
            <v>100</v>
          </cell>
          <cell r="V212">
            <v>100</v>
          </cell>
          <cell r="W212">
            <v>87.5</v>
          </cell>
          <cell r="X212">
            <v>87.5</v>
          </cell>
          <cell r="Y212">
            <v>177.75</v>
          </cell>
          <cell r="Z212">
            <v>296.25</v>
          </cell>
          <cell r="AA212">
            <v>177.75</v>
          </cell>
          <cell r="AB212">
            <v>177.75</v>
          </cell>
          <cell r="AC212">
            <v>434.50000000000006</v>
          </cell>
          <cell r="AD212">
            <v>100</v>
          </cell>
          <cell r="AE212">
            <v>525.35</v>
          </cell>
          <cell r="AF212">
            <v>454.24999999999994</v>
          </cell>
          <cell r="AG212">
            <v>312.5</v>
          </cell>
          <cell r="AH212">
            <v>162.5</v>
          </cell>
          <cell r="AI212">
            <v>312.5</v>
          </cell>
          <cell r="AJ212">
            <v>150</v>
          </cell>
          <cell r="AK212">
            <v>250</v>
          </cell>
          <cell r="AL212">
            <v>197.5</v>
          </cell>
          <cell r="AM212">
            <v>197.5</v>
          </cell>
          <cell r="AX212">
            <v>395</v>
          </cell>
          <cell r="AY212">
            <v>316</v>
          </cell>
          <cell r="AZ212">
            <v>197.5</v>
          </cell>
          <cell r="BA212">
            <v>177.75</v>
          </cell>
          <cell r="BB212">
            <v>158</v>
          </cell>
          <cell r="BC212">
            <v>79</v>
          </cell>
          <cell r="BD212">
            <v>237</v>
          </cell>
          <cell r="BE212">
            <v>138.25</v>
          </cell>
          <cell r="BF212">
            <v>276.5</v>
          </cell>
          <cell r="BG212">
            <v>138.25</v>
          </cell>
          <cell r="BH212">
            <v>158</v>
          </cell>
          <cell r="BI212">
            <v>158</v>
          </cell>
          <cell r="BJ212">
            <v>158</v>
          </cell>
          <cell r="BK212">
            <v>474</v>
          </cell>
          <cell r="BL212">
            <v>375</v>
          </cell>
          <cell r="BM212">
            <v>395</v>
          </cell>
          <cell r="BN212">
            <v>525.35</v>
          </cell>
          <cell r="BO212">
            <v>79</v>
          </cell>
          <cell r="BP212">
            <v>395</v>
          </cell>
          <cell r="BQ212">
            <v>395</v>
          </cell>
          <cell r="BR212">
            <v>197.5</v>
          </cell>
          <cell r="BS212">
            <v>197.5</v>
          </cell>
          <cell r="CB212">
            <v>250</v>
          </cell>
          <cell r="CC212">
            <v>200</v>
          </cell>
          <cell r="CD212">
            <v>100</v>
          </cell>
          <cell r="CE212">
            <v>87.5</v>
          </cell>
          <cell r="CF212">
            <v>50</v>
          </cell>
          <cell r="CG212">
            <v>43.75</v>
          </cell>
          <cell r="CH212">
            <v>250</v>
          </cell>
          <cell r="CJ212">
            <v>62.5</v>
          </cell>
          <cell r="CK212">
            <v>31.25</v>
          </cell>
          <cell r="CL212">
            <v>31.25</v>
          </cell>
          <cell r="CM212">
            <v>25</v>
          </cell>
          <cell r="CN212">
            <v>50</v>
          </cell>
          <cell r="CO212">
            <v>175</v>
          </cell>
          <cell r="CP212">
            <v>300</v>
          </cell>
          <cell r="CQ212">
            <v>187.5</v>
          </cell>
          <cell r="CR212">
            <v>87.5</v>
          </cell>
          <cell r="CS212">
            <v>162.5</v>
          </cell>
          <cell r="CT212">
            <v>150</v>
          </cell>
          <cell r="CU212">
            <v>137.5</v>
          </cell>
          <cell r="CV212">
            <v>137.5</v>
          </cell>
          <cell r="CW212">
            <v>137.5</v>
          </cell>
          <cell r="CX212">
            <v>62.5</v>
          </cell>
          <cell r="CY212">
            <v>62.5</v>
          </cell>
          <cell r="CZ212">
            <v>87.5</v>
          </cell>
          <cell r="DA212">
            <v>62.5</v>
          </cell>
          <cell r="DB212">
            <v>62.5</v>
          </cell>
          <cell r="DC212">
            <v>37.5</v>
          </cell>
          <cell r="DD212">
            <v>37.5</v>
          </cell>
          <cell r="DE212">
            <v>187.5</v>
          </cell>
          <cell r="DF212">
            <v>200</v>
          </cell>
          <cell r="DG212">
            <v>87.5</v>
          </cell>
          <cell r="DH212">
            <v>87.5</v>
          </cell>
          <cell r="DI212">
            <v>200</v>
          </cell>
          <cell r="DJ212">
            <v>125</v>
          </cell>
          <cell r="DK212">
            <v>125</v>
          </cell>
          <cell r="DL212">
            <v>50</v>
          </cell>
          <cell r="DM212">
            <v>37.5</v>
          </cell>
          <cell r="DN212">
            <v>37.5</v>
          </cell>
          <cell r="DO212">
            <v>50</v>
          </cell>
          <cell r="DP212">
            <v>50</v>
          </cell>
          <cell r="DQ212">
            <v>50</v>
          </cell>
          <cell r="DR212">
            <v>50</v>
          </cell>
          <cell r="DS212">
            <v>37.5</v>
          </cell>
          <cell r="DT212">
            <v>37.5</v>
          </cell>
          <cell r="DU212">
            <v>150</v>
          </cell>
          <cell r="DV212">
            <v>100</v>
          </cell>
          <cell r="DW212">
            <v>37.5</v>
          </cell>
          <cell r="DX212">
            <v>100</v>
          </cell>
          <cell r="DY212">
            <v>87.5</v>
          </cell>
          <cell r="DZ212">
            <v>50</v>
          </cell>
          <cell r="EA212">
            <v>87.5</v>
          </cell>
          <cell r="EB212">
            <v>50</v>
          </cell>
          <cell r="EC212">
            <v>50</v>
          </cell>
          <cell r="ED212">
            <v>50</v>
          </cell>
          <cell r="EE212">
            <v>150</v>
          </cell>
          <cell r="EF212">
            <v>62.5</v>
          </cell>
          <cell r="EG212">
            <v>125</v>
          </cell>
          <cell r="EH212">
            <v>75</v>
          </cell>
          <cell r="EK212" t="str">
            <v xml:space="preserve">Dan </v>
          </cell>
          <cell r="EO212" t="str">
            <v>SHO in 5-06</v>
          </cell>
        </row>
        <row r="213">
          <cell r="A213">
            <v>210</v>
          </cell>
          <cell r="B213" t="str">
            <v xml:space="preserve">Gordon, Ben </v>
          </cell>
          <cell r="C213" t="str">
            <v># 13</v>
          </cell>
          <cell r="D213">
            <v>1</v>
          </cell>
          <cell r="E213">
            <v>1</v>
          </cell>
          <cell r="F213">
            <v>1</v>
          </cell>
          <cell r="G213">
            <v>205</v>
          </cell>
          <cell r="H213">
            <v>350.56</v>
          </cell>
          <cell r="I213">
            <v>230.36799999999999</v>
          </cell>
          <cell r="J213">
            <v>205</v>
          </cell>
          <cell r="K213">
            <v>184.5</v>
          </cell>
          <cell r="L213">
            <v>143.5</v>
          </cell>
          <cell r="M213">
            <v>143.5</v>
          </cell>
          <cell r="N213">
            <v>133.25</v>
          </cell>
          <cell r="O213">
            <v>350.56</v>
          </cell>
          <cell r="P213">
            <v>143.5</v>
          </cell>
          <cell r="Q213">
            <v>143.5</v>
          </cell>
          <cell r="R213">
            <v>385.61600000000004</v>
          </cell>
          <cell r="S213">
            <v>525.84</v>
          </cell>
          <cell r="T213">
            <v>102.5</v>
          </cell>
          <cell r="U213">
            <v>82</v>
          </cell>
          <cell r="V213">
            <v>82</v>
          </cell>
          <cell r="W213">
            <v>71.75</v>
          </cell>
          <cell r="X213">
            <v>71.75</v>
          </cell>
          <cell r="Y213">
            <v>157.75200000000001</v>
          </cell>
          <cell r="Z213">
            <v>262.92</v>
          </cell>
          <cell r="AA213">
            <v>157.75200000000001</v>
          </cell>
          <cell r="AB213">
            <v>157.75200000000001</v>
          </cell>
          <cell r="AC213">
            <v>385.61600000000004</v>
          </cell>
          <cell r="AD213">
            <v>82</v>
          </cell>
          <cell r="AE213">
            <v>466.24480000000005</v>
          </cell>
          <cell r="AF213">
            <v>403.14399999999995</v>
          </cell>
          <cell r="AG213">
            <v>256.25</v>
          </cell>
          <cell r="AH213">
            <v>133.25</v>
          </cell>
          <cell r="AI213">
            <v>287.95999999999998</v>
          </cell>
          <cell r="AJ213">
            <v>138.2208</v>
          </cell>
          <cell r="AK213">
            <v>205</v>
          </cell>
          <cell r="AL213">
            <v>175.28</v>
          </cell>
          <cell r="AM213">
            <v>175.28</v>
          </cell>
          <cell r="AX213">
            <v>350.56</v>
          </cell>
          <cell r="AY213">
            <v>280.44800000000004</v>
          </cell>
          <cell r="AZ213">
            <v>175.28</v>
          </cell>
          <cell r="BA213">
            <v>157.75200000000001</v>
          </cell>
          <cell r="BB213">
            <v>140.22400000000002</v>
          </cell>
          <cell r="BC213">
            <v>70.112000000000009</v>
          </cell>
          <cell r="BD213">
            <v>210.33599999999998</v>
          </cell>
          <cell r="BE213">
            <v>122.696</v>
          </cell>
          <cell r="BF213">
            <v>245.392</v>
          </cell>
          <cell r="BG213">
            <v>122.696</v>
          </cell>
          <cell r="BH213">
            <v>140.22400000000002</v>
          </cell>
          <cell r="BI213">
            <v>140.22400000000002</v>
          </cell>
          <cell r="BJ213">
            <v>140.22400000000002</v>
          </cell>
          <cell r="BK213">
            <v>420.67199999999997</v>
          </cell>
          <cell r="BL213">
            <v>307.5</v>
          </cell>
          <cell r="BM213">
            <v>350.56</v>
          </cell>
          <cell r="BN213">
            <v>466.24480000000005</v>
          </cell>
          <cell r="BO213">
            <v>70.112000000000009</v>
          </cell>
          <cell r="BP213">
            <v>350.56</v>
          </cell>
          <cell r="BQ213">
            <v>350.56</v>
          </cell>
          <cell r="BR213">
            <v>175.28</v>
          </cell>
          <cell r="BS213">
            <v>175.28</v>
          </cell>
          <cell r="CB213">
            <v>230.36799999999999</v>
          </cell>
          <cell r="CC213">
            <v>184.2944</v>
          </cell>
          <cell r="CD213">
            <v>92.147199999999998</v>
          </cell>
          <cell r="CE213">
            <v>80.628799999999998</v>
          </cell>
          <cell r="CF213">
            <v>46.073599999999999</v>
          </cell>
          <cell r="CG213">
            <v>40.314399999999999</v>
          </cell>
          <cell r="CH213">
            <v>230.36799999999999</v>
          </cell>
          <cell r="CJ213">
            <v>57.591999999999999</v>
          </cell>
          <cell r="CK213">
            <v>28.795999999999999</v>
          </cell>
          <cell r="CL213">
            <v>28.795999999999999</v>
          </cell>
          <cell r="CM213">
            <v>23.036799999999999</v>
          </cell>
          <cell r="CN213">
            <v>46.073599999999999</v>
          </cell>
          <cell r="CO213">
            <v>161.2576</v>
          </cell>
          <cell r="CP213">
            <v>276.44159999999999</v>
          </cell>
          <cell r="CQ213">
            <v>172.77600000000001</v>
          </cell>
          <cell r="CR213">
            <v>80.628799999999998</v>
          </cell>
          <cell r="CS213">
            <v>149.73920000000001</v>
          </cell>
          <cell r="CT213">
            <v>138.2208</v>
          </cell>
          <cell r="CU213">
            <v>126.70240000000001</v>
          </cell>
          <cell r="CV213">
            <v>126.70240000000001</v>
          </cell>
          <cell r="CW213">
            <v>126.70240000000001</v>
          </cell>
          <cell r="CX213">
            <v>57.591999999999999</v>
          </cell>
          <cell r="CY213">
            <v>57.591999999999999</v>
          </cell>
          <cell r="CZ213">
            <v>80.628799999999998</v>
          </cell>
          <cell r="DA213">
            <v>57.591999999999999</v>
          </cell>
          <cell r="DB213">
            <v>57.591999999999999</v>
          </cell>
          <cell r="DC213">
            <v>34.555199999999999</v>
          </cell>
          <cell r="DD213">
            <v>34.555199999999999</v>
          </cell>
          <cell r="DE213">
            <v>172.77600000000001</v>
          </cell>
          <cell r="DF213">
            <v>184.2944</v>
          </cell>
          <cell r="DG213">
            <v>80.628799999999998</v>
          </cell>
          <cell r="DH213">
            <v>80.628799999999998</v>
          </cell>
          <cell r="DI213">
            <v>184.2944</v>
          </cell>
          <cell r="DJ213">
            <v>115.184</v>
          </cell>
          <cell r="DK213">
            <v>115.184</v>
          </cell>
          <cell r="DL213">
            <v>46.073599999999999</v>
          </cell>
          <cell r="DM213">
            <v>34.555199999999999</v>
          </cell>
          <cell r="DN213">
            <v>34.555199999999999</v>
          </cell>
          <cell r="DO213">
            <v>46.073599999999999</v>
          </cell>
          <cell r="DP213">
            <v>46.073599999999999</v>
          </cell>
          <cell r="DQ213">
            <v>46.073599999999999</v>
          </cell>
          <cell r="DR213">
            <v>46.073599999999999</v>
          </cell>
          <cell r="DS213">
            <v>34.555199999999999</v>
          </cell>
          <cell r="DT213">
            <v>34.555199999999999</v>
          </cell>
          <cell r="DU213">
            <v>138.2208</v>
          </cell>
          <cell r="DV213">
            <v>92.147199999999998</v>
          </cell>
          <cell r="DW213">
            <v>34.555199999999999</v>
          </cell>
          <cell r="DX213">
            <v>92.147199999999998</v>
          </cell>
          <cell r="DY213">
            <v>80.628799999999998</v>
          </cell>
          <cell r="DZ213">
            <v>46.073599999999999</v>
          </cell>
          <cell r="EA213">
            <v>80.628799999999998</v>
          </cell>
          <cell r="EB213">
            <v>46.073599999999999</v>
          </cell>
          <cell r="EC213">
            <v>46.073599999999999</v>
          </cell>
          <cell r="ED213">
            <v>46.073599999999999</v>
          </cell>
          <cell r="EE213">
            <v>138.2208</v>
          </cell>
          <cell r="EF213">
            <v>57.591999999999999</v>
          </cell>
          <cell r="EG213">
            <v>115.184</v>
          </cell>
          <cell r="EH213">
            <v>69.110399999999998</v>
          </cell>
          <cell r="EK213" t="str">
            <v xml:space="preserve">Gordon, Ben </v>
          </cell>
          <cell r="EO213" t="str">
            <v>Sho A-C sprains / high ankle sprain (12/06)</v>
          </cell>
        </row>
        <row r="214">
          <cell r="A214">
            <v>211</v>
          </cell>
          <cell r="B214" t="str">
            <v>Luke Beverson</v>
          </cell>
          <cell r="D214">
            <v>1</v>
          </cell>
          <cell r="E214">
            <v>1</v>
          </cell>
          <cell r="F214">
            <v>1</v>
          </cell>
          <cell r="G214">
            <v>220</v>
          </cell>
          <cell r="H214">
            <v>375</v>
          </cell>
          <cell r="I214">
            <v>250</v>
          </cell>
          <cell r="J214">
            <v>220</v>
          </cell>
          <cell r="K214">
            <v>198</v>
          </cell>
          <cell r="L214">
            <v>154</v>
          </cell>
          <cell r="M214">
            <v>154</v>
          </cell>
          <cell r="N214">
            <v>143</v>
          </cell>
          <cell r="O214">
            <v>375</v>
          </cell>
          <cell r="P214">
            <v>154</v>
          </cell>
          <cell r="Q214">
            <v>154</v>
          </cell>
          <cell r="R214">
            <v>412.50000000000006</v>
          </cell>
          <cell r="S214">
            <v>562.5</v>
          </cell>
          <cell r="T214">
            <v>110</v>
          </cell>
          <cell r="U214">
            <v>88</v>
          </cell>
          <cell r="V214">
            <v>88</v>
          </cell>
          <cell r="W214">
            <v>77</v>
          </cell>
          <cell r="X214">
            <v>77</v>
          </cell>
          <cell r="Y214">
            <v>168.75</v>
          </cell>
          <cell r="Z214">
            <v>281.25</v>
          </cell>
          <cell r="AA214">
            <v>168.75</v>
          </cell>
          <cell r="AB214">
            <v>168.75</v>
          </cell>
          <cell r="AC214">
            <v>412.50000000000006</v>
          </cell>
          <cell r="AD214">
            <v>88</v>
          </cell>
          <cell r="AE214">
            <v>498.75</v>
          </cell>
          <cell r="AF214">
            <v>431.24999999999994</v>
          </cell>
          <cell r="AG214">
            <v>275</v>
          </cell>
          <cell r="AH214">
            <v>143</v>
          </cell>
          <cell r="AI214">
            <v>312.5</v>
          </cell>
          <cell r="AJ214">
            <v>150</v>
          </cell>
          <cell r="AK214">
            <v>220</v>
          </cell>
          <cell r="AL214">
            <v>187.5</v>
          </cell>
          <cell r="AM214">
            <v>187.5</v>
          </cell>
          <cell r="AX214">
            <v>375</v>
          </cell>
          <cell r="AY214">
            <v>300</v>
          </cell>
          <cell r="AZ214">
            <v>187.5</v>
          </cell>
          <cell r="BA214">
            <v>168.75</v>
          </cell>
          <cell r="BB214">
            <v>150</v>
          </cell>
          <cell r="BC214">
            <v>75</v>
          </cell>
          <cell r="BD214">
            <v>225</v>
          </cell>
          <cell r="BE214">
            <v>131.25</v>
          </cell>
          <cell r="BF214">
            <v>262.5</v>
          </cell>
          <cell r="BG214">
            <v>131.25</v>
          </cell>
          <cell r="BH214">
            <v>150</v>
          </cell>
          <cell r="BI214">
            <v>150</v>
          </cell>
          <cell r="BJ214">
            <v>150</v>
          </cell>
          <cell r="BK214">
            <v>450</v>
          </cell>
          <cell r="BL214">
            <v>330</v>
          </cell>
          <cell r="BM214">
            <v>375</v>
          </cell>
          <cell r="BN214">
            <v>498.75</v>
          </cell>
          <cell r="BO214">
            <v>75</v>
          </cell>
          <cell r="BP214">
            <v>375</v>
          </cell>
          <cell r="BQ214">
            <v>375</v>
          </cell>
          <cell r="BR214">
            <v>187.5</v>
          </cell>
          <cell r="BS214">
            <v>187.5</v>
          </cell>
          <cell r="CB214">
            <v>250</v>
          </cell>
          <cell r="CC214">
            <v>200</v>
          </cell>
          <cell r="CD214">
            <v>100</v>
          </cell>
          <cell r="CE214">
            <v>87.5</v>
          </cell>
          <cell r="CF214">
            <v>50</v>
          </cell>
          <cell r="CG214">
            <v>43.75</v>
          </cell>
          <cell r="CH214">
            <v>250</v>
          </cell>
          <cell r="CJ214">
            <v>62.5</v>
          </cell>
          <cell r="CK214">
            <v>31.25</v>
          </cell>
          <cell r="CL214">
            <v>31.25</v>
          </cell>
          <cell r="CM214">
            <v>25</v>
          </cell>
          <cell r="CN214">
            <v>50</v>
          </cell>
          <cell r="CO214">
            <v>175</v>
          </cell>
          <cell r="CP214">
            <v>300</v>
          </cell>
          <cell r="CQ214">
            <v>187.5</v>
          </cell>
          <cell r="CR214">
            <v>87.5</v>
          </cell>
          <cell r="CS214">
            <v>162.5</v>
          </cell>
          <cell r="CT214">
            <v>150</v>
          </cell>
          <cell r="CU214">
            <v>137.5</v>
          </cell>
          <cell r="CV214">
            <v>137.5</v>
          </cell>
          <cell r="CW214">
            <v>137.5</v>
          </cell>
          <cell r="CX214">
            <v>62.5</v>
          </cell>
          <cell r="CY214">
            <v>62.5</v>
          </cell>
          <cell r="CZ214">
            <v>87.5</v>
          </cell>
          <cell r="DA214">
            <v>62.5</v>
          </cell>
          <cell r="DB214">
            <v>62.5</v>
          </cell>
          <cell r="DC214">
            <v>37.5</v>
          </cell>
          <cell r="DD214">
            <v>37.5</v>
          </cell>
          <cell r="DE214">
            <v>187.5</v>
          </cell>
          <cell r="DF214">
            <v>200</v>
          </cell>
          <cell r="DG214">
            <v>87.5</v>
          </cell>
          <cell r="DH214">
            <v>87.5</v>
          </cell>
          <cell r="DI214">
            <v>200</v>
          </cell>
          <cell r="DJ214">
            <v>125</v>
          </cell>
          <cell r="DK214">
            <v>125</v>
          </cell>
          <cell r="DL214">
            <v>50</v>
          </cell>
          <cell r="DM214">
            <v>37.5</v>
          </cell>
          <cell r="DN214">
            <v>37.5</v>
          </cell>
          <cell r="DO214">
            <v>50</v>
          </cell>
          <cell r="DP214">
            <v>50</v>
          </cell>
          <cell r="DQ214">
            <v>50</v>
          </cell>
          <cell r="DR214">
            <v>50</v>
          </cell>
          <cell r="DS214">
            <v>37.5</v>
          </cell>
          <cell r="DT214">
            <v>37.5</v>
          </cell>
          <cell r="DU214">
            <v>150</v>
          </cell>
          <cell r="DV214">
            <v>100</v>
          </cell>
          <cell r="DW214">
            <v>37.5</v>
          </cell>
          <cell r="DX214">
            <v>100</v>
          </cell>
          <cell r="DY214">
            <v>87.5</v>
          </cell>
          <cell r="DZ214">
            <v>50</v>
          </cell>
          <cell r="EA214">
            <v>87.5</v>
          </cell>
          <cell r="EB214">
            <v>50</v>
          </cell>
          <cell r="EC214">
            <v>50</v>
          </cell>
          <cell r="ED214">
            <v>50</v>
          </cell>
          <cell r="EE214">
            <v>150</v>
          </cell>
          <cell r="EF214">
            <v>62.5</v>
          </cell>
          <cell r="EG214">
            <v>125</v>
          </cell>
          <cell r="EH214">
            <v>75</v>
          </cell>
          <cell r="EK214" t="str">
            <v>Luke Beverson</v>
          </cell>
        </row>
        <row r="215">
          <cell r="A215">
            <v>212</v>
          </cell>
          <cell r="B215" t="str">
            <v>Q Lewis</v>
          </cell>
          <cell r="D215">
            <v>1</v>
          </cell>
          <cell r="E215">
            <v>1</v>
          </cell>
          <cell r="F215">
            <v>1</v>
          </cell>
          <cell r="G215">
            <v>220</v>
          </cell>
          <cell r="H215">
            <v>375</v>
          </cell>
          <cell r="I215">
            <v>265</v>
          </cell>
          <cell r="J215">
            <v>220</v>
          </cell>
          <cell r="K215">
            <v>198</v>
          </cell>
          <cell r="L215">
            <v>154</v>
          </cell>
          <cell r="M215">
            <v>154</v>
          </cell>
          <cell r="N215">
            <v>143</v>
          </cell>
          <cell r="O215">
            <v>375</v>
          </cell>
          <cell r="P215">
            <v>154</v>
          </cell>
          <cell r="Q215">
            <v>154</v>
          </cell>
          <cell r="R215">
            <v>412.50000000000006</v>
          </cell>
          <cell r="S215">
            <v>562.5</v>
          </cell>
          <cell r="T215">
            <v>110</v>
          </cell>
          <cell r="U215">
            <v>88</v>
          </cell>
          <cell r="V215">
            <v>88</v>
          </cell>
          <cell r="W215">
            <v>77</v>
          </cell>
          <cell r="X215">
            <v>77</v>
          </cell>
          <cell r="Y215">
            <v>168.75</v>
          </cell>
          <cell r="Z215">
            <v>281.25</v>
          </cell>
          <cell r="AA215">
            <v>168.75</v>
          </cell>
          <cell r="AB215">
            <v>168.75</v>
          </cell>
          <cell r="AC215">
            <v>412.50000000000006</v>
          </cell>
          <cell r="AD215">
            <v>88</v>
          </cell>
          <cell r="AE215">
            <v>498.75</v>
          </cell>
          <cell r="AF215">
            <v>431.24999999999994</v>
          </cell>
          <cell r="AG215">
            <v>275</v>
          </cell>
          <cell r="AH215">
            <v>143</v>
          </cell>
          <cell r="AI215">
            <v>331.25</v>
          </cell>
          <cell r="AJ215">
            <v>159</v>
          </cell>
          <cell r="AK215">
            <v>220</v>
          </cell>
          <cell r="AL215">
            <v>187.5</v>
          </cell>
          <cell r="AM215">
            <v>187.5</v>
          </cell>
          <cell r="AX215">
            <v>375</v>
          </cell>
          <cell r="AY215">
            <v>300</v>
          </cell>
          <cell r="AZ215">
            <v>187.5</v>
          </cell>
          <cell r="BA215">
            <v>168.75</v>
          </cell>
          <cell r="BB215">
            <v>150</v>
          </cell>
          <cell r="BC215">
            <v>75</v>
          </cell>
          <cell r="BD215">
            <v>225</v>
          </cell>
          <cell r="BE215">
            <v>131.25</v>
          </cell>
          <cell r="BF215">
            <v>262.5</v>
          </cell>
          <cell r="BG215">
            <v>131.25</v>
          </cell>
          <cell r="BH215">
            <v>150</v>
          </cell>
          <cell r="BI215">
            <v>150</v>
          </cell>
          <cell r="BJ215">
            <v>150</v>
          </cell>
          <cell r="BK215">
            <v>450</v>
          </cell>
          <cell r="BL215">
            <v>330</v>
          </cell>
          <cell r="BM215">
            <v>375</v>
          </cell>
          <cell r="BN215">
            <v>498.75</v>
          </cell>
          <cell r="BO215">
            <v>75</v>
          </cell>
          <cell r="BP215">
            <v>375</v>
          </cell>
          <cell r="BQ215">
            <v>375</v>
          </cell>
          <cell r="BR215">
            <v>187.5</v>
          </cell>
          <cell r="BS215">
            <v>187.5</v>
          </cell>
          <cell r="CB215">
            <v>265</v>
          </cell>
          <cell r="CC215">
            <v>212</v>
          </cell>
          <cell r="CD215">
            <v>106</v>
          </cell>
          <cell r="CE215">
            <v>92.75</v>
          </cell>
          <cell r="CF215">
            <v>53</v>
          </cell>
          <cell r="CG215">
            <v>46.375</v>
          </cell>
          <cell r="CH215">
            <v>265</v>
          </cell>
          <cell r="CJ215">
            <v>66.25</v>
          </cell>
          <cell r="CK215">
            <v>33.125</v>
          </cell>
          <cell r="CL215">
            <v>33.125</v>
          </cell>
          <cell r="CM215">
            <v>26.5</v>
          </cell>
          <cell r="CN215">
            <v>53</v>
          </cell>
          <cell r="CO215">
            <v>185.5</v>
          </cell>
          <cell r="CP215">
            <v>318</v>
          </cell>
          <cell r="CQ215">
            <v>198.75</v>
          </cell>
          <cell r="CR215">
            <v>92.75</v>
          </cell>
          <cell r="CS215">
            <v>172.25</v>
          </cell>
          <cell r="CT215">
            <v>159</v>
          </cell>
          <cell r="CU215">
            <v>145.75</v>
          </cell>
          <cell r="CV215">
            <v>145.75</v>
          </cell>
          <cell r="CW215">
            <v>145.75</v>
          </cell>
          <cell r="CX215">
            <v>66.25</v>
          </cell>
          <cell r="CY215">
            <v>66.25</v>
          </cell>
          <cell r="CZ215">
            <v>92.75</v>
          </cell>
          <cell r="DA215">
            <v>66.25</v>
          </cell>
          <cell r="DB215">
            <v>66.25</v>
          </cell>
          <cell r="DC215">
            <v>39.75</v>
          </cell>
          <cell r="DD215">
            <v>39.75</v>
          </cell>
          <cell r="DE215">
            <v>198.75</v>
          </cell>
          <cell r="DF215">
            <v>212</v>
          </cell>
          <cell r="DG215">
            <v>92.75</v>
          </cell>
          <cell r="DH215">
            <v>92.75</v>
          </cell>
          <cell r="DI215">
            <v>212</v>
          </cell>
          <cell r="DJ215">
            <v>132.5</v>
          </cell>
          <cell r="DK215">
            <v>132.5</v>
          </cell>
          <cell r="DL215">
            <v>53</v>
          </cell>
          <cell r="DM215">
            <v>39.75</v>
          </cell>
          <cell r="DN215">
            <v>39.75</v>
          </cell>
          <cell r="DO215">
            <v>53</v>
          </cell>
          <cell r="DP215">
            <v>53</v>
          </cell>
          <cell r="DQ215">
            <v>53</v>
          </cell>
          <cell r="DR215">
            <v>53</v>
          </cell>
          <cell r="DS215">
            <v>39.75</v>
          </cell>
          <cell r="DT215">
            <v>39.75</v>
          </cell>
          <cell r="DU215">
            <v>159</v>
          </cell>
          <cell r="DV215">
            <v>106</v>
          </cell>
          <cell r="DW215">
            <v>39.75</v>
          </cell>
          <cell r="DX215">
            <v>106</v>
          </cell>
          <cell r="DY215">
            <v>92.75</v>
          </cell>
          <cell r="DZ215">
            <v>53</v>
          </cell>
          <cell r="EA215">
            <v>92.75</v>
          </cell>
          <cell r="EB215">
            <v>53</v>
          </cell>
          <cell r="EC215">
            <v>53</v>
          </cell>
          <cell r="ED215">
            <v>53</v>
          </cell>
          <cell r="EE215">
            <v>159</v>
          </cell>
          <cell r="EF215">
            <v>66.25</v>
          </cell>
          <cell r="EG215">
            <v>132.5</v>
          </cell>
          <cell r="EH215">
            <v>79.5</v>
          </cell>
          <cell r="EK215" t="str">
            <v>Q Lewis</v>
          </cell>
          <cell r="EO215" t="str">
            <v>history of bi-lateral wrist sprains</v>
          </cell>
        </row>
        <row r="216">
          <cell r="A216">
            <v>213</v>
          </cell>
          <cell r="B216" t="str">
            <v xml:space="preserve">Steve </v>
          </cell>
          <cell r="D216">
            <v>1</v>
          </cell>
          <cell r="E216">
            <v>1</v>
          </cell>
          <cell r="F216">
            <v>1</v>
          </cell>
          <cell r="G216">
            <v>240</v>
          </cell>
          <cell r="H216">
            <v>410</v>
          </cell>
          <cell r="I216">
            <v>310</v>
          </cell>
          <cell r="J216">
            <v>240</v>
          </cell>
          <cell r="K216">
            <v>216</v>
          </cell>
          <cell r="L216">
            <v>168</v>
          </cell>
          <cell r="M216">
            <v>168</v>
          </cell>
          <cell r="N216">
            <v>156</v>
          </cell>
          <cell r="O216">
            <v>410</v>
          </cell>
          <cell r="P216">
            <v>168</v>
          </cell>
          <cell r="Q216">
            <v>168</v>
          </cell>
          <cell r="R216">
            <v>451.00000000000006</v>
          </cell>
          <cell r="S216">
            <v>615</v>
          </cell>
          <cell r="T216">
            <v>120</v>
          </cell>
          <cell r="U216">
            <v>96</v>
          </cell>
          <cell r="V216">
            <v>96</v>
          </cell>
          <cell r="W216">
            <v>84</v>
          </cell>
          <cell r="X216">
            <v>84</v>
          </cell>
          <cell r="Y216">
            <v>184.5</v>
          </cell>
          <cell r="Z216">
            <v>307.5</v>
          </cell>
          <cell r="AA216">
            <v>184.5</v>
          </cell>
          <cell r="AB216">
            <v>184.5</v>
          </cell>
          <cell r="AC216">
            <v>451.00000000000006</v>
          </cell>
          <cell r="AD216">
            <v>96</v>
          </cell>
          <cell r="AE216">
            <v>545.30000000000007</v>
          </cell>
          <cell r="AF216">
            <v>471.49999999999994</v>
          </cell>
          <cell r="AG216">
            <v>300</v>
          </cell>
          <cell r="AH216">
            <v>156</v>
          </cell>
          <cell r="AI216">
            <v>387.5</v>
          </cell>
          <cell r="AJ216">
            <v>186</v>
          </cell>
          <cell r="AK216">
            <v>240</v>
          </cell>
          <cell r="AL216">
            <v>205</v>
          </cell>
          <cell r="AM216">
            <v>205</v>
          </cell>
          <cell r="AX216">
            <v>410</v>
          </cell>
          <cell r="AY216">
            <v>328</v>
          </cell>
          <cell r="AZ216">
            <v>205</v>
          </cell>
          <cell r="BA216">
            <v>184.5</v>
          </cell>
          <cell r="BB216">
            <v>164</v>
          </cell>
          <cell r="BC216">
            <v>82</v>
          </cell>
          <cell r="BD216">
            <v>246</v>
          </cell>
          <cell r="BE216">
            <v>143.5</v>
          </cell>
          <cell r="BF216">
            <v>287</v>
          </cell>
          <cell r="BG216">
            <v>143.5</v>
          </cell>
          <cell r="BH216">
            <v>164</v>
          </cell>
          <cell r="BI216">
            <v>164</v>
          </cell>
          <cell r="BJ216">
            <v>164</v>
          </cell>
          <cell r="BK216">
            <v>492</v>
          </cell>
          <cell r="BL216">
            <v>360</v>
          </cell>
          <cell r="BM216">
            <v>410</v>
          </cell>
          <cell r="BN216">
            <v>545.30000000000007</v>
          </cell>
          <cell r="BO216">
            <v>82</v>
          </cell>
          <cell r="BP216">
            <v>410</v>
          </cell>
          <cell r="BQ216">
            <v>410</v>
          </cell>
          <cell r="BR216">
            <v>205</v>
          </cell>
          <cell r="BS216">
            <v>205</v>
          </cell>
          <cell r="CB216">
            <v>310</v>
          </cell>
          <cell r="CC216">
            <v>248</v>
          </cell>
          <cell r="CD216">
            <v>124</v>
          </cell>
          <cell r="CE216">
            <v>108.5</v>
          </cell>
          <cell r="CF216">
            <v>62</v>
          </cell>
          <cell r="CG216">
            <v>54.25</v>
          </cell>
          <cell r="CH216">
            <v>310</v>
          </cell>
          <cell r="CJ216">
            <v>77.5</v>
          </cell>
          <cell r="CK216">
            <v>38.75</v>
          </cell>
          <cell r="CL216">
            <v>38.75</v>
          </cell>
          <cell r="CM216">
            <v>31</v>
          </cell>
          <cell r="CN216">
            <v>62</v>
          </cell>
          <cell r="CO216">
            <v>217</v>
          </cell>
          <cell r="CP216">
            <v>372</v>
          </cell>
          <cell r="CQ216">
            <v>232.5</v>
          </cell>
          <cell r="CR216">
            <v>108.5</v>
          </cell>
          <cell r="CS216">
            <v>201.5</v>
          </cell>
          <cell r="CT216">
            <v>186</v>
          </cell>
          <cell r="CU216">
            <v>170.5</v>
          </cell>
          <cell r="CV216">
            <v>170.5</v>
          </cell>
          <cell r="CW216">
            <v>170.5</v>
          </cell>
          <cell r="CX216">
            <v>77.5</v>
          </cell>
          <cell r="CY216">
            <v>77.5</v>
          </cell>
          <cell r="CZ216">
            <v>108.5</v>
          </cell>
          <cell r="DA216">
            <v>77.5</v>
          </cell>
          <cell r="DB216">
            <v>77.5</v>
          </cell>
          <cell r="DC216">
            <v>46.5</v>
          </cell>
          <cell r="DD216">
            <v>46.5</v>
          </cell>
          <cell r="DE216">
            <v>232.5</v>
          </cell>
          <cell r="DF216">
            <v>248</v>
          </cell>
          <cell r="DG216">
            <v>108.5</v>
          </cell>
          <cell r="DH216">
            <v>108.5</v>
          </cell>
          <cell r="DI216">
            <v>248</v>
          </cell>
          <cell r="DJ216">
            <v>155</v>
          </cell>
          <cell r="DK216">
            <v>155</v>
          </cell>
          <cell r="DL216">
            <v>62</v>
          </cell>
          <cell r="DM216">
            <v>46.5</v>
          </cell>
          <cell r="DN216">
            <v>46.5</v>
          </cell>
          <cell r="DO216">
            <v>62</v>
          </cell>
          <cell r="DP216">
            <v>62</v>
          </cell>
          <cell r="DQ216">
            <v>62</v>
          </cell>
          <cell r="DR216">
            <v>62</v>
          </cell>
          <cell r="DS216">
            <v>46.5</v>
          </cell>
          <cell r="DT216">
            <v>46.5</v>
          </cell>
          <cell r="DU216">
            <v>186</v>
          </cell>
          <cell r="DV216">
            <v>124</v>
          </cell>
          <cell r="DW216">
            <v>46.5</v>
          </cell>
          <cell r="DX216">
            <v>124</v>
          </cell>
          <cell r="DY216">
            <v>108.5</v>
          </cell>
          <cell r="DZ216">
            <v>62</v>
          </cell>
          <cell r="EA216">
            <v>108.5</v>
          </cell>
          <cell r="EB216">
            <v>62</v>
          </cell>
          <cell r="EC216">
            <v>62</v>
          </cell>
          <cell r="ED216">
            <v>62</v>
          </cell>
          <cell r="EE216">
            <v>186</v>
          </cell>
          <cell r="EF216">
            <v>77.5</v>
          </cell>
          <cell r="EG216">
            <v>155</v>
          </cell>
          <cell r="EH216">
            <v>93</v>
          </cell>
          <cell r="EK216" t="str">
            <v xml:space="preserve">Steve </v>
          </cell>
          <cell r="EO216" t="str">
            <v>L ACL 3-06</v>
          </cell>
        </row>
        <row r="217">
          <cell r="A217">
            <v>214</v>
          </cell>
          <cell r="B217" t="str">
            <v>Anderson, RJ</v>
          </cell>
          <cell r="C217" t="str">
            <v># 3</v>
          </cell>
          <cell r="D217">
            <v>1</v>
          </cell>
          <cell r="E217">
            <v>1</v>
          </cell>
          <cell r="F217">
            <v>1</v>
          </cell>
          <cell r="G217">
            <v>205</v>
          </cell>
          <cell r="H217">
            <v>405</v>
          </cell>
          <cell r="I217">
            <v>285</v>
          </cell>
          <cell r="J217">
            <v>205</v>
          </cell>
          <cell r="K217">
            <v>184.5</v>
          </cell>
          <cell r="L217">
            <v>143.5</v>
          </cell>
          <cell r="M217">
            <v>143.5</v>
          </cell>
          <cell r="N217">
            <v>133.25</v>
          </cell>
          <cell r="O217">
            <v>405</v>
          </cell>
          <cell r="P217">
            <v>143.5</v>
          </cell>
          <cell r="Q217">
            <v>143.5</v>
          </cell>
          <cell r="R217">
            <v>445.50000000000006</v>
          </cell>
          <cell r="S217">
            <v>607.5</v>
          </cell>
          <cell r="T217">
            <v>102.5</v>
          </cell>
          <cell r="U217">
            <v>82</v>
          </cell>
          <cell r="V217">
            <v>82</v>
          </cell>
          <cell r="W217">
            <v>71.75</v>
          </cell>
          <cell r="X217">
            <v>71.75</v>
          </cell>
          <cell r="Y217">
            <v>182.25</v>
          </cell>
          <cell r="Z217">
            <v>303.75</v>
          </cell>
          <cell r="AA217">
            <v>182.25</v>
          </cell>
          <cell r="AB217">
            <v>182.25</v>
          </cell>
          <cell r="AC217">
            <v>445.50000000000006</v>
          </cell>
          <cell r="AD217">
            <v>82</v>
          </cell>
          <cell r="AE217">
            <v>538.65</v>
          </cell>
          <cell r="AF217">
            <v>465.74999999999994</v>
          </cell>
          <cell r="AG217">
            <v>256.25</v>
          </cell>
          <cell r="AH217">
            <v>133.25</v>
          </cell>
          <cell r="AI217">
            <v>356.25</v>
          </cell>
          <cell r="AJ217">
            <v>171</v>
          </cell>
          <cell r="AK217">
            <v>205</v>
          </cell>
          <cell r="AL217">
            <v>202.5</v>
          </cell>
          <cell r="AM217">
            <v>202.5</v>
          </cell>
          <cell r="AX217">
            <v>405</v>
          </cell>
          <cell r="AY217">
            <v>324</v>
          </cell>
          <cell r="AZ217">
            <v>202.5</v>
          </cell>
          <cell r="BA217">
            <v>182.25</v>
          </cell>
          <cell r="BB217">
            <v>162</v>
          </cell>
          <cell r="BC217">
            <v>81</v>
          </cell>
          <cell r="BD217">
            <v>243</v>
          </cell>
          <cell r="BE217">
            <v>141.75</v>
          </cell>
          <cell r="BF217">
            <v>283.5</v>
          </cell>
          <cell r="BG217">
            <v>141.75</v>
          </cell>
          <cell r="BH217">
            <v>162</v>
          </cell>
          <cell r="BI217">
            <v>162</v>
          </cell>
          <cell r="BJ217">
            <v>162</v>
          </cell>
          <cell r="BK217">
            <v>486</v>
          </cell>
          <cell r="BL217">
            <v>307.5</v>
          </cell>
          <cell r="BM217">
            <v>405</v>
          </cell>
          <cell r="BN217">
            <v>538.65</v>
          </cell>
          <cell r="BO217">
            <v>81</v>
          </cell>
          <cell r="BP217">
            <v>405</v>
          </cell>
          <cell r="BQ217">
            <v>405</v>
          </cell>
          <cell r="BR217">
            <v>202.5</v>
          </cell>
          <cell r="BS217">
            <v>202.5</v>
          </cell>
          <cell r="CB217">
            <v>285</v>
          </cell>
          <cell r="CC217">
            <v>228</v>
          </cell>
          <cell r="CD217">
            <v>114</v>
          </cell>
          <cell r="CE217">
            <v>99.75</v>
          </cell>
          <cell r="CF217">
            <v>57</v>
          </cell>
          <cell r="CG217">
            <v>49.875</v>
          </cell>
          <cell r="CH217">
            <v>285</v>
          </cell>
          <cell r="CJ217">
            <v>71.25</v>
          </cell>
          <cell r="CK217">
            <v>35.625</v>
          </cell>
          <cell r="CL217">
            <v>35.625</v>
          </cell>
          <cell r="CM217">
            <v>28.5</v>
          </cell>
          <cell r="CN217">
            <v>57</v>
          </cell>
          <cell r="CO217">
            <v>199.5</v>
          </cell>
          <cell r="CP217">
            <v>342</v>
          </cell>
          <cell r="CQ217">
            <v>213.75</v>
          </cell>
          <cell r="CR217">
            <v>99.75</v>
          </cell>
          <cell r="CS217">
            <v>185.25</v>
          </cell>
          <cell r="CT217">
            <v>171</v>
          </cell>
          <cell r="CU217">
            <v>156.75</v>
          </cell>
          <cell r="CV217">
            <v>156.75</v>
          </cell>
          <cell r="CW217">
            <v>156.75</v>
          </cell>
          <cell r="CX217">
            <v>71.25</v>
          </cell>
          <cell r="CY217">
            <v>71.25</v>
          </cell>
          <cell r="CZ217">
            <v>99.75</v>
          </cell>
          <cell r="DA217">
            <v>71.25</v>
          </cell>
          <cell r="DB217">
            <v>71.25</v>
          </cell>
          <cell r="DC217">
            <v>42.75</v>
          </cell>
          <cell r="DD217">
            <v>42.75</v>
          </cell>
          <cell r="DE217">
            <v>213.75</v>
          </cell>
          <cell r="DF217">
            <v>228</v>
          </cell>
          <cell r="DG217">
            <v>99.75</v>
          </cell>
          <cell r="DH217">
            <v>99.75</v>
          </cell>
          <cell r="DI217">
            <v>228</v>
          </cell>
          <cell r="DJ217">
            <v>142.5</v>
          </cell>
          <cell r="DK217">
            <v>142.5</v>
          </cell>
          <cell r="DL217">
            <v>57</v>
          </cell>
          <cell r="DM217">
            <v>42.75</v>
          </cell>
          <cell r="DN217">
            <v>42.75</v>
          </cell>
          <cell r="DO217">
            <v>57</v>
          </cell>
          <cell r="DP217">
            <v>57</v>
          </cell>
          <cell r="DQ217">
            <v>57</v>
          </cell>
          <cell r="DR217">
            <v>57</v>
          </cell>
          <cell r="DS217">
            <v>42.75</v>
          </cell>
          <cell r="DT217">
            <v>42.75</v>
          </cell>
          <cell r="DU217">
            <v>171</v>
          </cell>
          <cell r="DV217">
            <v>114</v>
          </cell>
          <cell r="DW217">
            <v>42.75</v>
          </cell>
          <cell r="DX217">
            <v>114</v>
          </cell>
          <cell r="DY217">
            <v>99.75</v>
          </cell>
          <cell r="DZ217">
            <v>57</v>
          </cell>
          <cell r="EA217">
            <v>99.75</v>
          </cell>
          <cell r="EB217">
            <v>57</v>
          </cell>
          <cell r="EC217">
            <v>57</v>
          </cell>
          <cell r="ED217">
            <v>57</v>
          </cell>
          <cell r="EE217">
            <v>171</v>
          </cell>
          <cell r="EF217">
            <v>71.25</v>
          </cell>
          <cell r="EG217">
            <v>142.5</v>
          </cell>
          <cell r="EH217">
            <v>85.5</v>
          </cell>
          <cell r="EK217" t="str">
            <v>Anderson, RJ</v>
          </cell>
          <cell r="EO217" t="str">
            <v>left MCL sprain 5-07 / sterno-clavicular sprain / Wrist surgery  both</v>
          </cell>
        </row>
        <row r="218">
          <cell r="A218">
            <v>215</v>
          </cell>
          <cell r="B218" t="str">
            <v>Flynn, Ryan</v>
          </cell>
          <cell r="C218" t="str">
            <v>22  </v>
          </cell>
          <cell r="D218">
            <v>1</v>
          </cell>
          <cell r="E218">
            <v>1</v>
          </cell>
          <cell r="F218">
            <v>1</v>
          </cell>
          <cell r="G218">
            <v>250</v>
          </cell>
          <cell r="H218">
            <v>375.26</v>
          </cell>
          <cell r="I218">
            <v>287</v>
          </cell>
          <cell r="J218">
            <v>250</v>
          </cell>
          <cell r="K218">
            <v>225</v>
          </cell>
          <cell r="L218">
            <v>175</v>
          </cell>
          <cell r="M218">
            <v>175</v>
          </cell>
          <cell r="N218">
            <v>162.5</v>
          </cell>
          <cell r="O218">
            <v>375.26</v>
          </cell>
          <cell r="P218">
            <v>175</v>
          </cell>
          <cell r="Q218">
            <v>175</v>
          </cell>
          <cell r="R218">
            <v>412.786</v>
          </cell>
          <cell r="S218">
            <v>562.89</v>
          </cell>
          <cell r="T218">
            <v>125</v>
          </cell>
          <cell r="U218">
            <v>100</v>
          </cell>
          <cell r="V218">
            <v>100</v>
          </cell>
          <cell r="W218">
            <v>87.5</v>
          </cell>
          <cell r="X218">
            <v>87.5</v>
          </cell>
          <cell r="Y218">
            <v>168.86699999999999</v>
          </cell>
          <cell r="Z218">
            <v>281.44499999999999</v>
          </cell>
          <cell r="AA218">
            <v>168.86699999999999</v>
          </cell>
          <cell r="AB218">
            <v>168.86699999999999</v>
          </cell>
          <cell r="AC218">
            <v>412.786</v>
          </cell>
          <cell r="AD218">
            <v>100</v>
          </cell>
          <cell r="AE218">
            <v>499.0958</v>
          </cell>
          <cell r="AF218">
            <v>431.54899999999998</v>
          </cell>
          <cell r="AG218">
            <v>312.5</v>
          </cell>
          <cell r="AH218">
            <v>162.5</v>
          </cell>
          <cell r="AI218">
            <v>358.75</v>
          </cell>
          <cell r="AJ218">
            <v>172.2</v>
          </cell>
          <cell r="AK218">
            <v>250</v>
          </cell>
          <cell r="AL218">
            <v>187.63</v>
          </cell>
          <cell r="AM218">
            <v>187.63</v>
          </cell>
          <cell r="AX218">
            <v>375.26</v>
          </cell>
          <cell r="AY218">
            <v>300.20800000000003</v>
          </cell>
          <cell r="AZ218">
            <v>187.63</v>
          </cell>
          <cell r="BA218">
            <v>168.86699999999999</v>
          </cell>
          <cell r="BB218">
            <v>150.10400000000001</v>
          </cell>
          <cell r="BC218">
            <v>75.052000000000007</v>
          </cell>
          <cell r="BD218">
            <v>225.15599999999998</v>
          </cell>
          <cell r="BE218">
            <v>131.34099999999998</v>
          </cell>
          <cell r="BF218">
            <v>262.68199999999996</v>
          </cell>
          <cell r="BG218">
            <v>131.34099999999998</v>
          </cell>
          <cell r="BH218">
            <v>150.10400000000001</v>
          </cell>
          <cell r="BI218">
            <v>150.10400000000001</v>
          </cell>
          <cell r="BJ218">
            <v>150.10400000000001</v>
          </cell>
          <cell r="BK218">
            <v>450.31199999999995</v>
          </cell>
          <cell r="BL218">
            <v>375</v>
          </cell>
          <cell r="BM218">
            <v>375.26</v>
          </cell>
          <cell r="BN218">
            <v>499.0958</v>
          </cell>
          <cell r="BO218">
            <v>75.052000000000007</v>
          </cell>
          <cell r="BP218">
            <v>375.26</v>
          </cell>
          <cell r="BQ218">
            <v>375.26</v>
          </cell>
          <cell r="BR218">
            <v>187.63</v>
          </cell>
          <cell r="BS218">
            <v>187.63</v>
          </cell>
          <cell r="CB218">
            <v>287</v>
          </cell>
          <cell r="CC218">
            <v>229.60000000000002</v>
          </cell>
          <cell r="CD218">
            <v>114.80000000000001</v>
          </cell>
          <cell r="CE218">
            <v>100.44999999999999</v>
          </cell>
          <cell r="CF218">
            <v>57.400000000000006</v>
          </cell>
          <cell r="CG218">
            <v>50.224999999999994</v>
          </cell>
          <cell r="CH218">
            <v>287</v>
          </cell>
          <cell r="CJ218">
            <v>71.75</v>
          </cell>
          <cell r="CK218">
            <v>35.875</v>
          </cell>
          <cell r="CL218">
            <v>35.875</v>
          </cell>
          <cell r="CM218">
            <v>28.700000000000003</v>
          </cell>
          <cell r="CN218">
            <v>57.400000000000006</v>
          </cell>
          <cell r="CO218">
            <v>200.89999999999998</v>
          </cell>
          <cell r="CP218">
            <v>344.4</v>
          </cell>
          <cell r="CQ218">
            <v>215.25</v>
          </cell>
          <cell r="CR218">
            <v>100.44999999999999</v>
          </cell>
          <cell r="CS218">
            <v>186.55</v>
          </cell>
          <cell r="CT218">
            <v>172.2</v>
          </cell>
          <cell r="CU218">
            <v>157.85000000000002</v>
          </cell>
          <cell r="CV218">
            <v>157.85000000000002</v>
          </cell>
          <cell r="CW218">
            <v>157.85000000000002</v>
          </cell>
          <cell r="CX218">
            <v>71.75</v>
          </cell>
          <cell r="CY218">
            <v>71.75</v>
          </cell>
          <cell r="CZ218">
            <v>100.44999999999999</v>
          </cell>
          <cell r="DA218">
            <v>71.75</v>
          </cell>
          <cell r="DB218">
            <v>71.75</v>
          </cell>
          <cell r="DC218">
            <v>43.05</v>
          </cell>
          <cell r="DD218">
            <v>43.05</v>
          </cell>
          <cell r="DE218">
            <v>215.25</v>
          </cell>
          <cell r="DF218">
            <v>229.60000000000002</v>
          </cell>
          <cell r="DG218">
            <v>100.44999999999999</v>
          </cell>
          <cell r="DH218">
            <v>100.44999999999999</v>
          </cell>
          <cell r="DI218">
            <v>229.60000000000002</v>
          </cell>
          <cell r="DJ218">
            <v>143.5</v>
          </cell>
          <cell r="DK218">
            <v>143.5</v>
          </cell>
          <cell r="DL218">
            <v>57.400000000000006</v>
          </cell>
          <cell r="DM218">
            <v>43.05</v>
          </cell>
          <cell r="DN218">
            <v>43.05</v>
          </cell>
          <cell r="DO218">
            <v>57.400000000000006</v>
          </cell>
          <cell r="DP218">
            <v>57.400000000000006</v>
          </cell>
          <cell r="DQ218">
            <v>57.400000000000006</v>
          </cell>
          <cell r="DR218">
            <v>57.400000000000006</v>
          </cell>
          <cell r="DS218">
            <v>43.05</v>
          </cell>
          <cell r="DT218">
            <v>43.05</v>
          </cell>
          <cell r="DU218">
            <v>172.2</v>
          </cell>
          <cell r="DV218">
            <v>114.80000000000001</v>
          </cell>
          <cell r="DW218">
            <v>43.05</v>
          </cell>
          <cell r="DX218">
            <v>114.80000000000001</v>
          </cell>
          <cell r="DY218">
            <v>100.44999999999999</v>
          </cell>
          <cell r="DZ218">
            <v>57.400000000000006</v>
          </cell>
          <cell r="EA218">
            <v>100.44999999999999</v>
          </cell>
          <cell r="EB218">
            <v>57.400000000000006</v>
          </cell>
          <cell r="EC218">
            <v>57.400000000000006</v>
          </cell>
          <cell r="ED218">
            <v>57.400000000000006</v>
          </cell>
          <cell r="EE218">
            <v>172.2</v>
          </cell>
          <cell r="EF218">
            <v>71.75</v>
          </cell>
          <cell r="EG218">
            <v>143.5</v>
          </cell>
          <cell r="EH218">
            <v>86.1</v>
          </cell>
          <cell r="EK218" t="str">
            <v>Flynn, Ryan</v>
          </cell>
          <cell r="EO218" t="str">
            <v>Pars fracture in his lumbar spine</v>
          </cell>
        </row>
        <row r="219">
          <cell r="A219">
            <v>216</v>
          </cell>
          <cell r="B219" t="str">
            <v>jeff T</v>
          </cell>
          <cell r="D219">
            <v>1</v>
          </cell>
          <cell r="E219">
            <v>1</v>
          </cell>
          <cell r="F219">
            <v>1</v>
          </cell>
          <cell r="G219">
            <v>250</v>
          </cell>
          <cell r="H219">
            <v>355</v>
          </cell>
          <cell r="I219">
            <v>225</v>
          </cell>
          <cell r="J219">
            <v>250</v>
          </cell>
          <cell r="K219">
            <v>225</v>
          </cell>
          <cell r="L219">
            <v>175</v>
          </cell>
          <cell r="M219">
            <v>175</v>
          </cell>
          <cell r="N219">
            <v>162.5</v>
          </cell>
          <cell r="O219">
            <v>355</v>
          </cell>
          <cell r="P219">
            <v>175</v>
          </cell>
          <cell r="Q219">
            <v>175</v>
          </cell>
          <cell r="R219">
            <v>390.50000000000006</v>
          </cell>
          <cell r="S219">
            <v>532.5</v>
          </cell>
          <cell r="T219">
            <v>125</v>
          </cell>
          <cell r="U219">
            <v>100</v>
          </cell>
          <cell r="V219">
            <v>100</v>
          </cell>
          <cell r="W219">
            <v>87.5</v>
          </cell>
          <cell r="X219">
            <v>87.5</v>
          </cell>
          <cell r="Y219">
            <v>159.75</v>
          </cell>
          <cell r="Z219">
            <v>266.25</v>
          </cell>
          <cell r="AA219">
            <v>159.75</v>
          </cell>
          <cell r="AB219">
            <v>159.75</v>
          </cell>
          <cell r="AC219">
            <v>390.50000000000006</v>
          </cell>
          <cell r="AD219">
            <v>100</v>
          </cell>
          <cell r="AE219">
            <v>472.15000000000003</v>
          </cell>
          <cell r="AF219">
            <v>408.24999999999994</v>
          </cell>
          <cell r="AG219">
            <v>312.5</v>
          </cell>
          <cell r="AH219">
            <v>162.5</v>
          </cell>
          <cell r="AI219">
            <v>281.25</v>
          </cell>
          <cell r="AJ219">
            <v>135</v>
          </cell>
          <cell r="AK219">
            <v>250</v>
          </cell>
          <cell r="AL219">
            <v>177.5</v>
          </cell>
          <cell r="AM219">
            <v>177.5</v>
          </cell>
          <cell r="AX219">
            <v>355</v>
          </cell>
          <cell r="AY219">
            <v>284</v>
          </cell>
          <cell r="AZ219">
            <v>177.5</v>
          </cell>
          <cell r="BA219">
            <v>159.75</v>
          </cell>
          <cell r="BB219">
            <v>142</v>
          </cell>
          <cell r="BC219">
            <v>71</v>
          </cell>
          <cell r="BD219">
            <v>213</v>
          </cell>
          <cell r="BE219">
            <v>124.24999999999999</v>
          </cell>
          <cell r="BF219">
            <v>248.49999999999997</v>
          </cell>
          <cell r="BG219">
            <v>124.24999999999999</v>
          </cell>
          <cell r="BH219">
            <v>142</v>
          </cell>
          <cell r="BI219">
            <v>142</v>
          </cell>
          <cell r="BJ219">
            <v>142</v>
          </cell>
          <cell r="BK219">
            <v>426</v>
          </cell>
          <cell r="BL219">
            <v>375</v>
          </cell>
          <cell r="BM219">
            <v>355</v>
          </cell>
          <cell r="BN219">
            <v>472.15000000000003</v>
          </cell>
          <cell r="BO219">
            <v>71</v>
          </cell>
          <cell r="BP219">
            <v>355</v>
          </cell>
          <cell r="BQ219">
            <v>355</v>
          </cell>
          <cell r="BR219">
            <v>177.5</v>
          </cell>
          <cell r="BS219">
            <v>177.5</v>
          </cell>
          <cell r="CB219">
            <v>225</v>
          </cell>
          <cell r="CC219">
            <v>180</v>
          </cell>
          <cell r="CD219">
            <v>90</v>
          </cell>
          <cell r="CE219">
            <v>78.75</v>
          </cell>
          <cell r="CF219">
            <v>45</v>
          </cell>
          <cell r="CG219">
            <v>39.375</v>
          </cell>
          <cell r="CH219">
            <v>225</v>
          </cell>
          <cell r="CJ219">
            <v>56.25</v>
          </cell>
          <cell r="CK219">
            <v>28.125</v>
          </cell>
          <cell r="CL219">
            <v>28.125</v>
          </cell>
          <cell r="CM219">
            <v>22.5</v>
          </cell>
          <cell r="CN219">
            <v>45</v>
          </cell>
          <cell r="CO219">
            <v>157.5</v>
          </cell>
          <cell r="CP219">
            <v>270</v>
          </cell>
          <cell r="CQ219">
            <v>168.75</v>
          </cell>
          <cell r="CR219">
            <v>78.75</v>
          </cell>
          <cell r="CS219">
            <v>146.25</v>
          </cell>
          <cell r="CT219">
            <v>135</v>
          </cell>
          <cell r="CU219">
            <v>123.75000000000001</v>
          </cell>
          <cell r="CV219">
            <v>123.75000000000001</v>
          </cell>
          <cell r="CW219">
            <v>123.75000000000001</v>
          </cell>
          <cell r="CX219">
            <v>56.25</v>
          </cell>
          <cell r="CY219">
            <v>56.25</v>
          </cell>
          <cell r="CZ219">
            <v>78.75</v>
          </cell>
          <cell r="DA219">
            <v>56.25</v>
          </cell>
          <cell r="DB219">
            <v>56.25</v>
          </cell>
          <cell r="DC219">
            <v>33.75</v>
          </cell>
          <cell r="DD219">
            <v>33.75</v>
          </cell>
          <cell r="DE219">
            <v>168.75</v>
          </cell>
          <cell r="DF219">
            <v>180</v>
          </cell>
          <cell r="DG219">
            <v>78.75</v>
          </cell>
          <cell r="DH219">
            <v>78.75</v>
          </cell>
          <cell r="DI219">
            <v>180</v>
          </cell>
          <cell r="DJ219">
            <v>112.5</v>
          </cell>
          <cell r="DK219">
            <v>112.5</v>
          </cell>
          <cell r="DL219">
            <v>45</v>
          </cell>
          <cell r="DM219">
            <v>33.75</v>
          </cell>
          <cell r="DN219">
            <v>33.75</v>
          </cell>
          <cell r="DO219">
            <v>45</v>
          </cell>
          <cell r="DP219">
            <v>45</v>
          </cell>
          <cell r="DQ219">
            <v>45</v>
          </cell>
          <cell r="DR219">
            <v>45</v>
          </cell>
          <cell r="DS219">
            <v>33.75</v>
          </cell>
          <cell r="DT219">
            <v>33.75</v>
          </cell>
          <cell r="DU219">
            <v>135</v>
          </cell>
          <cell r="DV219">
            <v>90</v>
          </cell>
          <cell r="DW219">
            <v>33.75</v>
          </cell>
          <cell r="DX219">
            <v>90</v>
          </cell>
          <cell r="DY219">
            <v>78.75</v>
          </cell>
          <cell r="DZ219">
            <v>45</v>
          </cell>
          <cell r="EA219">
            <v>78.75</v>
          </cell>
          <cell r="EB219">
            <v>45</v>
          </cell>
          <cell r="EC219">
            <v>45</v>
          </cell>
          <cell r="ED219">
            <v>45</v>
          </cell>
          <cell r="EE219">
            <v>135</v>
          </cell>
          <cell r="EF219">
            <v>56.25</v>
          </cell>
          <cell r="EG219">
            <v>112.5</v>
          </cell>
          <cell r="EH219">
            <v>67.5</v>
          </cell>
          <cell r="EK219" t="str">
            <v>jeff T</v>
          </cell>
        </row>
        <row r="220">
          <cell r="A220">
            <v>217</v>
          </cell>
          <cell r="B220" t="str">
            <v>Dan Sexton</v>
          </cell>
          <cell r="D220">
            <v>1</v>
          </cell>
          <cell r="E220">
            <v>1</v>
          </cell>
          <cell r="F220">
            <v>1</v>
          </cell>
          <cell r="G220">
            <v>225</v>
          </cell>
          <cell r="H220">
            <v>300</v>
          </cell>
          <cell r="I220">
            <v>240</v>
          </cell>
          <cell r="J220">
            <v>225</v>
          </cell>
          <cell r="K220">
            <v>202.5</v>
          </cell>
          <cell r="L220">
            <v>157.5</v>
          </cell>
          <cell r="M220">
            <v>157.5</v>
          </cell>
          <cell r="N220">
            <v>146.25</v>
          </cell>
          <cell r="O220">
            <v>300</v>
          </cell>
          <cell r="P220">
            <v>157.5</v>
          </cell>
          <cell r="Q220">
            <v>157.5</v>
          </cell>
          <cell r="R220">
            <v>330</v>
          </cell>
          <cell r="S220">
            <v>450</v>
          </cell>
          <cell r="T220">
            <v>112.5</v>
          </cell>
          <cell r="U220">
            <v>90</v>
          </cell>
          <cell r="V220">
            <v>90</v>
          </cell>
          <cell r="W220">
            <v>78.75</v>
          </cell>
          <cell r="X220">
            <v>78.75</v>
          </cell>
          <cell r="Y220">
            <v>135</v>
          </cell>
          <cell r="Z220">
            <v>225</v>
          </cell>
          <cell r="AA220">
            <v>135</v>
          </cell>
          <cell r="AB220">
            <v>135</v>
          </cell>
          <cell r="AC220">
            <v>330</v>
          </cell>
          <cell r="AD220">
            <v>90</v>
          </cell>
          <cell r="AE220">
            <v>399</v>
          </cell>
          <cell r="AF220">
            <v>345</v>
          </cell>
          <cell r="AG220">
            <v>281.25</v>
          </cell>
          <cell r="AH220">
            <v>146.25</v>
          </cell>
          <cell r="AI220">
            <v>300</v>
          </cell>
          <cell r="AJ220">
            <v>144</v>
          </cell>
          <cell r="AK220">
            <v>225</v>
          </cell>
          <cell r="AL220">
            <v>150</v>
          </cell>
          <cell r="AM220">
            <v>150</v>
          </cell>
          <cell r="AX220">
            <v>300</v>
          </cell>
          <cell r="AY220">
            <v>240</v>
          </cell>
          <cell r="AZ220">
            <v>150</v>
          </cell>
          <cell r="BA220">
            <v>135</v>
          </cell>
          <cell r="BB220">
            <v>120</v>
          </cell>
          <cell r="BC220">
            <v>60</v>
          </cell>
          <cell r="BD220">
            <v>180</v>
          </cell>
          <cell r="BE220">
            <v>105</v>
          </cell>
          <cell r="BF220">
            <v>210</v>
          </cell>
          <cell r="BG220">
            <v>105</v>
          </cell>
          <cell r="BH220">
            <v>120</v>
          </cell>
          <cell r="BI220">
            <v>120</v>
          </cell>
          <cell r="BJ220">
            <v>120</v>
          </cell>
          <cell r="BK220">
            <v>360</v>
          </cell>
          <cell r="BL220">
            <v>337.5</v>
          </cell>
          <cell r="BM220">
            <v>300</v>
          </cell>
          <cell r="BN220">
            <v>399</v>
          </cell>
          <cell r="BO220">
            <v>60</v>
          </cell>
          <cell r="BP220">
            <v>300</v>
          </cell>
          <cell r="BQ220">
            <v>300</v>
          </cell>
          <cell r="BR220">
            <v>150</v>
          </cell>
          <cell r="BS220">
            <v>150</v>
          </cell>
          <cell r="CB220">
            <v>240</v>
          </cell>
          <cell r="CC220">
            <v>192</v>
          </cell>
          <cell r="CD220">
            <v>96</v>
          </cell>
          <cell r="CE220">
            <v>84</v>
          </cell>
          <cell r="CF220">
            <v>48</v>
          </cell>
          <cell r="CG220">
            <v>42</v>
          </cell>
          <cell r="CH220">
            <v>240</v>
          </cell>
          <cell r="CJ220">
            <v>60</v>
          </cell>
          <cell r="CK220">
            <v>30</v>
          </cell>
          <cell r="CL220">
            <v>30</v>
          </cell>
          <cell r="CM220">
            <v>24</v>
          </cell>
          <cell r="CN220">
            <v>48</v>
          </cell>
          <cell r="CO220">
            <v>168</v>
          </cell>
          <cell r="CP220">
            <v>288</v>
          </cell>
          <cell r="CQ220">
            <v>180</v>
          </cell>
          <cell r="CR220">
            <v>84</v>
          </cell>
          <cell r="CS220">
            <v>156</v>
          </cell>
          <cell r="CT220">
            <v>144</v>
          </cell>
          <cell r="CU220">
            <v>132</v>
          </cell>
          <cell r="CV220">
            <v>132</v>
          </cell>
          <cell r="CW220">
            <v>132</v>
          </cell>
          <cell r="CX220">
            <v>60</v>
          </cell>
          <cell r="CY220">
            <v>60</v>
          </cell>
          <cell r="CZ220">
            <v>84</v>
          </cell>
          <cell r="DA220">
            <v>60</v>
          </cell>
          <cell r="DB220">
            <v>60</v>
          </cell>
          <cell r="DC220">
            <v>36</v>
          </cell>
          <cell r="DD220">
            <v>36</v>
          </cell>
          <cell r="DE220">
            <v>180</v>
          </cell>
          <cell r="DF220">
            <v>192</v>
          </cell>
          <cell r="DG220">
            <v>84</v>
          </cell>
          <cell r="DH220">
            <v>84</v>
          </cell>
          <cell r="DI220">
            <v>192</v>
          </cell>
          <cell r="DJ220">
            <v>120</v>
          </cell>
          <cell r="DK220">
            <v>120</v>
          </cell>
          <cell r="DL220">
            <v>48</v>
          </cell>
          <cell r="DM220">
            <v>36</v>
          </cell>
          <cell r="DN220">
            <v>36</v>
          </cell>
          <cell r="DO220">
            <v>48</v>
          </cell>
          <cell r="DP220">
            <v>48</v>
          </cell>
          <cell r="DQ220">
            <v>48</v>
          </cell>
          <cell r="DR220">
            <v>48</v>
          </cell>
          <cell r="DS220">
            <v>36</v>
          </cell>
          <cell r="DT220">
            <v>36</v>
          </cell>
          <cell r="DU220">
            <v>144</v>
          </cell>
          <cell r="DV220">
            <v>96</v>
          </cell>
          <cell r="DW220">
            <v>36</v>
          </cell>
          <cell r="DX220">
            <v>96</v>
          </cell>
          <cell r="DY220">
            <v>84</v>
          </cell>
          <cell r="DZ220">
            <v>48</v>
          </cell>
          <cell r="EA220">
            <v>84</v>
          </cell>
          <cell r="EB220">
            <v>48</v>
          </cell>
          <cell r="EC220">
            <v>48</v>
          </cell>
          <cell r="ED220">
            <v>48</v>
          </cell>
          <cell r="EE220">
            <v>144</v>
          </cell>
          <cell r="EF220">
            <v>60</v>
          </cell>
          <cell r="EG220">
            <v>120</v>
          </cell>
          <cell r="EH220">
            <v>72</v>
          </cell>
          <cell r="EK220" t="str">
            <v>Dan Sexton</v>
          </cell>
        </row>
        <row r="221">
          <cell r="A221">
            <v>218</v>
          </cell>
          <cell r="B221" t="str">
            <v>Blake Wheeler</v>
          </cell>
          <cell r="D221">
            <v>1</v>
          </cell>
          <cell r="E221">
            <v>1</v>
          </cell>
          <cell r="F221">
            <v>1</v>
          </cell>
          <cell r="G221">
            <v>250</v>
          </cell>
          <cell r="H221">
            <v>350</v>
          </cell>
          <cell r="I221">
            <v>265</v>
          </cell>
          <cell r="J221">
            <v>250</v>
          </cell>
          <cell r="K221">
            <v>225</v>
          </cell>
          <cell r="L221">
            <v>175</v>
          </cell>
          <cell r="M221">
            <v>175</v>
          </cell>
          <cell r="N221">
            <v>162.5</v>
          </cell>
          <cell r="O221">
            <v>350</v>
          </cell>
          <cell r="P221">
            <v>175</v>
          </cell>
          <cell r="Q221">
            <v>175</v>
          </cell>
          <cell r="R221">
            <v>385.00000000000006</v>
          </cell>
          <cell r="S221">
            <v>525</v>
          </cell>
          <cell r="T221">
            <v>125</v>
          </cell>
          <cell r="U221">
            <v>100</v>
          </cell>
          <cell r="V221">
            <v>100</v>
          </cell>
          <cell r="W221">
            <v>87.5</v>
          </cell>
          <cell r="X221">
            <v>87.5</v>
          </cell>
          <cell r="Y221">
            <v>157.5</v>
          </cell>
          <cell r="Z221">
            <v>262.5</v>
          </cell>
          <cell r="AA221">
            <v>157.5</v>
          </cell>
          <cell r="AB221">
            <v>157.5</v>
          </cell>
          <cell r="AC221">
            <v>385.00000000000006</v>
          </cell>
          <cell r="AD221">
            <v>100</v>
          </cell>
          <cell r="AE221">
            <v>465.5</v>
          </cell>
          <cell r="AF221">
            <v>402.49999999999994</v>
          </cell>
          <cell r="AG221">
            <v>312.5</v>
          </cell>
          <cell r="AH221">
            <v>162.5</v>
          </cell>
          <cell r="AI221">
            <v>331.25</v>
          </cell>
          <cell r="AJ221">
            <v>159</v>
          </cell>
          <cell r="AK221">
            <v>250</v>
          </cell>
          <cell r="AL221">
            <v>175</v>
          </cell>
          <cell r="AM221">
            <v>175</v>
          </cell>
          <cell r="AX221">
            <v>350</v>
          </cell>
          <cell r="AY221">
            <v>280</v>
          </cell>
          <cell r="AZ221">
            <v>175</v>
          </cell>
          <cell r="BA221">
            <v>157.5</v>
          </cell>
          <cell r="BB221">
            <v>140</v>
          </cell>
          <cell r="BC221">
            <v>70</v>
          </cell>
          <cell r="BD221">
            <v>210</v>
          </cell>
          <cell r="BE221">
            <v>122.49999999999999</v>
          </cell>
          <cell r="BF221">
            <v>244.99999999999997</v>
          </cell>
          <cell r="BG221">
            <v>122.49999999999999</v>
          </cell>
          <cell r="BH221">
            <v>140</v>
          </cell>
          <cell r="BI221">
            <v>140</v>
          </cell>
          <cell r="BJ221">
            <v>140</v>
          </cell>
          <cell r="BK221">
            <v>420</v>
          </cell>
          <cell r="BL221">
            <v>375</v>
          </cell>
          <cell r="BM221">
            <v>350</v>
          </cell>
          <cell r="BN221">
            <v>465.5</v>
          </cell>
          <cell r="BO221">
            <v>70</v>
          </cell>
          <cell r="BP221">
            <v>350</v>
          </cell>
          <cell r="BQ221">
            <v>350</v>
          </cell>
          <cell r="BR221">
            <v>175</v>
          </cell>
          <cell r="BS221">
            <v>175</v>
          </cell>
          <cell r="CB221">
            <v>265</v>
          </cell>
          <cell r="CC221">
            <v>212</v>
          </cell>
          <cell r="CD221">
            <v>106</v>
          </cell>
          <cell r="CE221">
            <v>92.75</v>
          </cell>
          <cell r="CF221">
            <v>53</v>
          </cell>
          <cell r="CG221">
            <v>46.375</v>
          </cell>
          <cell r="CH221">
            <v>265</v>
          </cell>
          <cell r="CJ221">
            <v>66.25</v>
          </cell>
          <cell r="CK221">
            <v>33.125</v>
          </cell>
          <cell r="CL221">
            <v>33.125</v>
          </cell>
          <cell r="CM221">
            <v>26.5</v>
          </cell>
          <cell r="CN221">
            <v>53</v>
          </cell>
          <cell r="CO221">
            <v>185.5</v>
          </cell>
          <cell r="CP221">
            <v>318</v>
          </cell>
          <cell r="CQ221">
            <v>198.75</v>
          </cell>
          <cell r="CR221">
            <v>92.75</v>
          </cell>
          <cell r="CS221">
            <v>172.25</v>
          </cell>
          <cell r="CT221">
            <v>159</v>
          </cell>
          <cell r="CU221">
            <v>145.75</v>
          </cell>
          <cell r="CV221">
            <v>145.75</v>
          </cell>
          <cell r="CW221">
            <v>145.75</v>
          </cell>
          <cell r="CX221">
            <v>66.25</v>
          </cell>
          <cell r="CY221">
            <v>66.25</v>
          </cell>
          <cell r="CZ221">
            <v>92.75</v>
          </cell>
          <cell r="DA221">
            <v>66.25</v>
          </cell>
          <cell r="DB221">
            <v>66.25</v>
          </cell>
          <cell r="DC221">
            <v>39.75</v>
          </cell>
          <cell r="DD221">
            <v>39.75</v>
          </cell>
          <cell r="DE221">
            <v>198.75</v>
          </cell>
          <cell r="DF221">
            <v>212</v>
          </cell>
          <cell r="DG221">
            <v>92.75</v>
          </cell>
          <cell r="DH221">
            <v>92.75</v>
          </cell>
          <cell r="DI221">
            <v>212</v>
          </cell>
          <cell r="DJ221">
            <v>132.5</v>
          </cell>
          <cell r="DK221">
            <v>132.5</v>
          </cell>
          <cell r="DL221">
            <v>53</v>
          </cell>
          <cell r="DM221">
            <v>39.75</v>
          </cell>
          <cell r="DN221">
            <v>39.75</v>
          </cell>
          <cell r="DO221">
            <v>53</v>
          </cell>
          <cell r="DP221">
            <v>53</v>
          </cell>
          <cell r="DQ221">
            <v>53</v>
          </cell>
          <cell r="DR221">
            <v>53</v>
          </cell>
          <cell r="DS221">
            <v>39.75</v>
          </cell>
          <cell r="DT221">
            <v>39.75</v>
          </cell>
          <cell r="DU221">
            <v>159</v>
          </cell>
          <cell r="DV221">
            <v>106</v>
          </cell>
          <cell r="DW221">
            <v>39.75</v>
          </cell>
          <cell r="DX221">
            <v>106</v>
          </cell>
          <cell r="DY221">
            <v>92.75</v>
          </cell>
          <cell r="DZ221">
            <v>53</v>
          </cell>
          <cell r="EA221">
            <v>92.75</v>
          </cell>
          <cell r="EB221">
            <v>53</v>
          </cell>
          <cell r="EC221">
            <v>53</v>
          </cell>
          <cell r="ED221">
            <v>53</v>
          </cell>
          <cell r="EE221">
            <v>159</v>
          </cell>
          <cell r="EF221">
            <v>66.25</v>
          </cell>
          <cell r="EG221">
            <v>132.5</v>
          </cell>
          <cell r="EH221">
            <v>79.5</v>
          </cell>
          <cell r="EK221" t="str">
            <v>Blake Wheeler</v>
          </cell>
        </row>
        <row r="222">
          <cell r="A222">
            <v>219</v>
          </cell>
          <cell r="B222" t="str">
            <v xml:space="preserve">Lucia, Tony </v>
          </cell>
          <cell r="C222" t="str">
            <v>12  </v>
          </cell>
          <cell r="D222">
            <v>1</v>
          </cell>
          <cell r="E222">
            <v>1</v>
          </cell>
          <cell r="F222">
            <v>1</v>
          </cell>
          <cell r="G222">
            <v>220</v>
          </cell>
          <cell r="H222">
            <v>401.14</v>
          </cell>
          <cell r="I222">
            <v>300</v>
          </cell>
          <cell r="J222">
            <v>220</v>
          </cell>
          <cell r="K222">
            <v>198</v>
          </cell>
          <cell r="L222">
            <v>154</v>
          </cell>
          <cell r="M222">
            <v>154</v>
          </cell>
          <cell r="N222">
            <v>143</v>
          </cell>
          <cell r="O222">
            <v>401.14</v>
          </cell>
          <cell r="P222">
            <v>154</v>
          </cell>
          <cell r="Q222">
            <v>154</v>
          </cell>
          <cell r="R222">
            <v>441.25400000000002</v>
          </cell>
          <cell r="S222">
            <v>601.71</v>
          </cell>
          <cell r="T222">
            <v>110</v>
          </cell>
          <cell r="U222">
            <v>88</v>
          </cell>
          <cell r="V222">
            <v>88</v>
          </cell>
          <cell r="W222">
            <v>77</v>
          </cell>
          <cell r="X222">
            <v>77</v>
          </cell>
          <cell r="Y222">
            <v>180.51300000000001</v>
          </cell>
          <cell r="Z222">
            <v>300.85500000000002</v>
          </cell>
          <cell r="AA222">
            <v>180.51300000000001</v>
          </cell>
          <cell r="AB222">
            <v>180.51300000000001</v>
          </cell>
          <cell r="AC222">
            <v>441.25400000000002</v>
          </cell>
          <cell r="AD222">
            <v>88</v>
          </cell>
          <cell r="AE222">
            <v>533.51620000000003</v>
          </cell>
          <cell r="AF222">
            <v>461.31099999999992</v>
          </cell>
          <cell r="AG222">
            <v>275</v>
          </cell>
          <cell r="AH222">
            <v>143</v>
          </cell>
          <cell r="AI222">
            <v>375</v>
          </cell>
          <cell r="AJ222">
            <v>180</v>
          </cell>
          <cell r="AK222">
            <v>220</v>
          </cell>
          <cell r="AL222">
            <v>200.57</v>
          </cell>
          <cell r="AM222">
            <v>200.57</v>
          </cell>
          <cell r="AX222">
            <v>401.14</v>
          </cell>
          <cell r="AY222">
            <v>320.91200000000003</v>
          </cell>
          <cell r="AZ222">
            <v>200.57</v>
          </cell>
          <cell r="BA222">
            <v>180.51300000000001</v>
          </cell>
          <cell r="BB222">
            <v>160.45600000000002</v>
          </cell>
          <cell r="BC222">
            <v>80.228000000000009</v>
          </cell>
          <cell r="BD222">
            <v>240.68399999999997</v>
          </cell>
          <cell r="BE222">
            <v>140.39899999999997</v>
          </cell>
          <cell r="BF222">
            <v>280.79799999999994</v>
          </cell>
          <cell r="BG222">
            <v>140.39899999999997</v>
          </cell>
          <cell r="BH222">
            <v>160.45600000000002</v>
          </cell>
          <cell r="BI222">
            <v>160.45600000000002</v>
          </cell>
          <cell r="BJ222">
            <v>160.45600000000002</v>
          </cell>
          <cell r="BK222">
            <v>481.36799999999994</v>
          </cell>
          <cell r="BL222">
            <v>330</v>
          </cell>
          <cell r="BM222">
            <v>401.14</v>
          </cell>
          <cell r="BN222">
            <v>533.51620000000003</v>
          </cell>
          <cell r="BO222">
            <v>80.228000000000009</v>
          </cell>
          <cell r="BP222">
            <v>401.14</v>
          </cell>
          <cell r="BQ222">
            <v>401.14</v>
          </cell>
          <cell r="BR222">
            <v>200.57</v>
          </cell>
          <cell r="BS222">
            <v>200.57</v>
          </cell>
          <cell r="CB222">
            <v>300</v>
          </cell>
          <cell r="CC222">
            <v>240</v>
          </cell>
          <cell r="CD222">
            <v>120</v>
          </cell>
          <cell r="CE222">
            <v>105</v>
          </cell>
          <cell r="CF222">
            <v>60</v>
          </cell>
          <cell r="CG222">
            <v>52.5</v>
          </cell>
          <cell r="CH222">
            <v>300</v>
          </cell>
          <cell r="CJ222">
            <v>75</v>
          </cell>
          <cell r="CK222">
            <v>37.5</v>
          </cell>
          <cell r="CL222">
            <v>37.5</v>
          </cell>
          <cell r="CM222">
            <v>30</v>
          </cell>
          <cell r="CN222">
            <v>60</v>
          </cell>
          <cell r="CO222">
            <v>210</v>
          </cell>
          <cell r="CP222">
            <v>360</v>
          </cell>
          <cell r="CQ222">
            <v>225</v>
          </cell>
          <cell r="CR222">
            <v>105</v>
          </cell>
          <cell r="CS222">
            <v>195</v>
          </cell>
          <cell r="CT222">
            <v>180</v>
          </cell>
          <cell r="CU222">
            <v>165</v>
          </cell>
          <cell r="CV222">
            <v>165</v>
          </cell>
          <cell r="CW222">
            <v>165</v>
          </cell>
          <cell r="CX222">
            <v>75</v>
          </cell>
          <cell r="CY222">
            <v>75</v>
          </cell>
          <cell r="CZ222">
            <v>105</v>
          </cell>
          <cell r="DA222">
            <v>75</v>
          </cell>
          <cell r="DB222">
            <v>75</v>
          </cell>
          <cell r="DC222">
            <v>45</v>
          </cell>
          <cell r="DD222">
            <v>45</v>
          </cell>
          <cell r="DE222">
            <v>225</v>
          </cell>
          <cell r="DF222">
            <v>240</v>
          </cell>
          <cell r="DG222">
            <v>105</v>
          </cell>
          <cell r="DH222">
            <v>105</v>
          </cell>
          <cell r="DI222">
            <v>240</v>
          </cell>
          <cell r="DJ222">
            <v>150</v>
          </cell>
          <cell r="DK222">
            <v>150</v>
          </cell>
          <cell r="DL222">
            <v>60</v>
          </cell>
          <cell r="DM222">
            <v>45</v>
          </cell>
          <cell r="DN222">
            <v>45</v>
          </cell>
          <cell r="DO222">
            <v>60</v>
          </cell>
          <cell r="DP222">
            <v>60</v>
          </cell>
          <cell r="DQ222">
            <v>60</v>
          </cell>
          <cell r="DR222">
            <v>60</v>
          </cell>
          <cell r="DS222">
            <v>45</v>
          </cell>
          <cell r="DT222">
            <v>45</v>
          </cell>
          <cell r="DU222">
            <v>180</v>
          </cell>
          <cell r="DV222">
            <v>120</v>
          </cell>
          <cell r="DW222">
            <v>45</v>
          </cell>
          <cell r="DX222">
            <v>120</v>
          </cell>
          <cell r="DY222">
            <v>105</v>
          </cell>
          <cell r="DZ222">
            <v>60</v>
          </cell>
          <cell r="EA222">
            <v>105</v>
          </cell>
          <cell r="EB222">
            <v>60</v>
          </cell>
          <cell r="EC222">
            <v>60</v>
          </cell>
          <cell r="ED222">
            <v>60</v>
          </cell>
          <cell r="EE222">
            <v>180</v>
          </cell>
          <cell r="EF222">
            <v>75</v>
          </cell>
          <cell r="EG222">
            <v>150</v>
          </cell>
          <cell r="EH222">
            <v>90</v>
          </cell>
          <cell r="EK222" t="str">
            <v xml:space="preserve">Lucia, Tony </v>
          </cell>
        </row>
        <row r="223">
          <cell r="A223">
            <v>220</v>
          </cell>
          <cell r="B223" t="str">
            <v>Brian Connelly</v>
          </cell>
          <cell r="D223">
            <v>1</v>
          </cell>
          <cell r="E223">
            <v>1</v>
          </cell>
          <cell r="F223">
            <v>1</v>
          </cell>
          <cell r="G223">
            <v>240</v>
          </cell>
          <cell r="H223">
            <v>375</v>
          </cell>
          <cell r="I223">
            <v>275</v>
          </cell>
          <cell r="J223">
            <v>240</v>
          </cell>
          <cell r="K223">
            <v>216</v>
          </cell>
          <cell r="L223">
            <v>168</v>
          </cell>
          <cell r="M223">
            <v>168</v>
          </cell>
          <cell r="N223">
            <v>156</v>
          </cell>
          <cell r="O223">
            <v>375</v>
          </cell>
          <cell r="P223">
            <v>168</v>
          </cell>
          <cell r="Q223">
            <v>168</v>
          </cell>
          <cell r="R223">
            <v>412.50000000000006</v>
          </cell>
          <cell r="S223">
            <v>562.5</v>
          </cell>
          <cell r="T223">
            <v>120</v>
          </cell>
          <cell r="U223">
            <v>96</v>
          </cell>
          <cell r="V223">
            <v>96</v>
          </cell>
          <cell r="W223">
            <v>84</v>
          </cell>
          <cell r="X223">
            <v>84</v>
          </cell>
          <cell r="Y223">
            <v>168.75</v>
          </cell>
          <cell r="Z223">
            <v>281.25</v>
          </cell>
          <cell r="AA223">
            <v>168.75</v>
          </cell>
          <cell r="AB223">
            <v>168.75</v>
          </cell>
          <cell r="AC223">
            <v>412.50000000000006</v>
          </cell>
          <cell r="AD223">
            <v>96</v>
          </cell>
          <cell r="AE223">
            <v>498.75</v>
          </cell>
          <cell r="AF223">
            <v>431.24999999999994</v>
          </cell>
          <cell r="AG223">
            <v>300</v>
          </cell>
          <cell r="AH223">
            <v>156</v>
          </cell>
          <cell r="AI223">
            <v>343.75</v>
          </cell>
          <cell r="AJ223">
            <v>165</v>
          </cell>
          <cell r="AK223">
            <v>240</v>
          </cell>
          <cell r="AL223">
            <v>187.5</v>
          </cell>
          <cell r="AM223">
            <v>187.5</v>
          </cell>
          <cell r="AX223">
            <v>375</v>
          </cell>
          <cell r="AY223">
            <v>300</v>
          </cell>
          <cell r="AZ223">
            <v>187.5</v>
          </cell>
          <cell r="BA223">
            <v>168.75</v>
          </cell>
          <cell r="BB223">
            <v>150</v>
          </cell>
          <cell r="BC223">
            <v>75</v>
          </cell>
          <cell r="BD223">
            <v>225</v>
          </cell>
          <cell r="BE223">
            <v>131.25</v>
          </cell>
          <cell r="BF223">
            <v>262.5</v>
          </cell>
          <cell r="BG223">
            <v>131.25</v>
          </cell>
          <cell r="BH223">
            <v>150</v>
          </cell>
          <cell r="BI223">
            <v>150</v>
          </cell>
          <cell r="BJ223">
            <v>150</v>
          </cell>
          <cell r="BK223">
            <v>450</v>
          </cell>
          <cell r="BL223">
            <v>360</v>
          </cell>
          <cell r="BM223">
            <v>375</v>
          </cell>
          <cell r="BN223">
            <v>498.75</v>
          </cell>
          <cell r="BO223">
            <v>75</v>
          </cell>
          <cell r="BP223">
            <v>375</v>
          </cell>
          <cell r="BQ223">
            <v>375</v>
          </cell>
          <cell r="BR223">
            <v>187.5</v>
          </cell>
          <cell r="BS223">
            <v>187.5</v>
          </cell>
          <cell r="CB223">
            <v>275</v>
          </cell>
          <cell r="CC223">
            <v>220</v>
          </cell>
          <cell r="CD223">
            <v>110</v>
          </cell>
          <cell r="CE223">
            <v>96.25</v>
          </cell>
          <cell r="CF223">
            <v>55</v>
          </cell>
          <cell r="CG223">
            <v>48.125</v>
          </cell>
          <cell r="CH223">
            <v>275</v>
          </cell>
          <cell r="CJ223">
            <v>68.75</v>
          </cell>
          <cell r="CK223">
            <v>34.375</v>
          </cell>
          <cell r="CL223">
            <v>34.375</v>
          </cell>
          <cell r="CM223">
            <v>27.5</v>
          </cell>
          <cell r="CN223">
            <v>55</v>
          </cell>
          <cell r="CO223">
            <v>192.5</v>
          </cell>
          <cell r="CP223">
            <v>330</v>
          </cell>
          <cell r="CQ223">
            <v>206.25</v>
          </cell>
          <cell r="CR223">
            <v>96.25</v>
          </cell>
          <cell r="CS223">
            <v>178.75</v>
          </cell>
          <cell r="CT223">
            <v>165</v>
          </cell>
          <cell r="CU223">
            <v>151.25</v>
          </cell>
          <cell r="CV223">
            <v>151.25</v>
          </cell>
          <cell r="CW223">
            <v>151.25</v>
          </cell>
          <cell r="CX223">
            <v>68.75</v>
          </cell>
          <cell r="CY223">
            <v>68.75</v>
          </cell>
          <cell r="CZ223">
            <v>96.25</v>
          </cell>
          <cell r="DA223">
            <v>68.75</v>
          </cell>
          <cell r="DB223">
            <v>68.75</v>
          </cell>
          <cell r="DC223">
            <v>41.25</v>
          </cell>
          <cell r="DD223">
            <v>41.25</v>
          </cell>
          <cell r="DE223">
            <v>206.25</v>
          </cell>
          <cell r="DF223">
            <v>220</v>
          </cell>
          <cell r="DG223">
            <v>96.25</v>
          </cell>
          <cell r="DH223">
            <v>96.25</v>
          </cell>
          <cell r="DI223">
            <v>220</v>
          </cell>
          <cell r="DJ223">
            <v>137.5</v>
          </cell>
          <cell r="DK223">
            <v>137.5</v>
          </cell>
          <cell r="DL223">
            <v>55</v>
          </cell>
          <cell r="DM223">
            <v>41.25</v>
          </cell>
          <cell r="DN223">
            <v>41.25</v>
          </cell>
          <cell r="DO223">
            <v>55</v>
          </cell>
          <cell r="DP223">
            <v>55</v>
          </cell>
          <cell r="DQ223">
            <v>55</v>
          </cell>
          <cell r="DR223">
            <v>55</v>
          </cell>
          <cell r="DS223">
            <v>41.25</v>
          </cell>
          <cell r="DT223">
            <v>41.25</v>
          </cell>
          <cell r="DU223">
            <v>165</v>
          </cell>
          <cell r="DV223">
            <v>110</v>
          </cell>
          <cell r="DW223">
            <v>41.25</v>
          </cell>
          <cell r="DX223">
            <v>110</v>
          </cell>
          <cell r="DY223">
            <v>96.25</v>
          </cell>
          <cell r="DZ223">
            <v>55</v>
          </cell>
          <cell r="EA223">
            <v>96.25</v>
          </cell>
          <cell r="EB223">
            <v>55</v>
          </cell>
          <cell r="EC223">
            <v>55</v>
          </cell>
          <cell r="ED223">
            <v>55</v>
          </cell>
          <cell r="EE223">
            <v>165</v>
          </cell>
          <cell r="EF223">
            <v>68.75</v>
          </cell>
          <cell r="EG223">
            <v>137.5</v>
          </cell>
          <cell r="EH223">
            <v>82.5</v>
          </cell>
          <cell r="EK223" t="str">
            <v>Brian Connelly</v>
          </cell>
        </row>
        <row r="224">
          <cell r="A224">
            <v>221</v>
          </cell>
          <cell r="B224" t="str">
            <v>Taylor Chorney</v>
          </cell>
          <cell r="D224">
            <v>1</v>
          </cell>
          <cell r="E224">
            <v>1</v>
          </cell>
          <cell r="F224">
            <v>1</v>
          </cell>
          <cell r="G224">
            <v>250</v>
          </cell>
          <cell r="H224">
            <v>425</v>
          </cell>
          <cell r="I224">
            <v>315</v>
          </cell>
          <cell r="J224">
            <v>250</v>
          </cell>
          <cell r="K224">
            <v>225</v>
          </cell>
          <cell r="L224">
            <v>175</v>
          </cell>
          <cell r="M224">
            <v>175</v>
          </cell>
          <cell r="N224">
            <v>162.5</v>
          </cell>
          <cell r="O224">
            <v>425</v>
          </cell>
          <cell r="P224">
            <v>175</v>
          </cell>
          <cell r="Q224">
            <v>175</v>
          </cell>
          <cell r="R224">
            <v>467.50000000000006</v>
          </cell>
          <cell r="S224">
            <v>637.5</v>
          </cell>
          <cell r="T224">
            <v>125</v>
          </cell>
          <cell r="U224">
            <v>100</v>
          </cell>
          <cell r="V224">
            <v>100</v>
          </cell>
          <cell r="W224">
            <v>87.5</v>
          </cell>
          <cell r="X224">
            <v>87.5</v>
          </cell>
          <cell r="Y224">
            <v>191.25</v>
          </cell>
          <cell r="Z224">
            <v>318.75</v>
          </cell>
          <cell r="AA224">
            <v>191.25</v>
          </cell>
          <cell r="AB224">
            <v>191.25</v>
          </cell>
          <cell r="AC224">
            <v>467.50000000000006</v>
          </cell>
          <cell r="AD224">
            <v>100</v>
          </cell>
          <cell r="AE224">
            <v>565.25</v>
          </cell>
          <cell r="AF224">
            <v>488.74999999999994</v>
          </cell>
          <cell r="AG224">
            <v>312.5</v>
          </cell>
          <cell r="AH224">
            <v>162.5</v>
          </cell>
          <cell r="AI224">
            <v>393.75</v>
          </cell>
          <cell r="AJ224">
            <v>189</v>
          </cell>
          <cell r="AK224">
            <v>250</v>
          </cell>
          <cell r="AL224">
            <v>212.5</v>
          </cell>
          <cell r="AM224">
            <v>212.5</v>
          </cell>
          <cell r="AX224">
            <v>425</v>
          </cell>
          <cell r="AY224">
            <v>340</v>
          </cell>
          <cell r="AZ224">
            <v>212.5</v>
          </cell>
          <cell r="BA224">
            <v>191.25</v>
          </cell>
          <cell r="BB224">
            <v>170</v>
          </cell>
          <cell r="BC224">
            <v>85</v>
          </cell>
          <cell r="BD224">
            <v>255</v>
          </cell>
          <cell r="BE224">
            <v>148.75</v>
          </cell>
          <cell r="BF224">
            <v>297.5</v>
          </cell>
          <cell r="BG224">
            <v>148.75</v>
          </cell>
          <cell r="BH224">
            <v>170</v>
          </cell>
          <cell r="BI224">
            <v>170</v>
          </cell>
          <cell r="BJ224">
            <v>170</v>
          </cell>
          <cell r="BK224">
            <v>510</v>
          </cell>
          <cell r="BL224">
            <v>375</v>
          </cell>
          <cell r="BM224">
            <v>425</v>
          </cell>
          <cell r="BN224">
            <v>565.25</v>
          </cell>
          <cell r="BO224">
            <v>85</v>
          </cell>
          <cell r="BP224">
            <v>425</v>
          </cell>
          <cell r="BQ224">
            <v>425</v>
          </cell>
          <cell r="BR224">
            <v>212.5</v>
          </cell>
          <cell r="BS224">
            <v>212.5</v>
          </cell>
          <cell r="CB224">
            <v>315</v>
          </cell>
          <cell r="CC224">
            <v>252</v>
          </cell>
          <cell r="CD224">
            <v>126</v>
          </cell>
          <cell r="CE224">
            <v>110.25</v>
          </cell>
          <cell r="CF224">
            <v>63</v>
          </cell>
          <cell r="CG224">
            <v>55.125</v>
          </cell>
          <cell r="CH224">
            <v>315</v>
          </cell>
          <cell r="CJ224">
            <v>78.75</v>
          </cell>
          <cell r="CK224">
            <v>39.375</v>
          </cell>
          <cell r="CL224">
            <v>39.375</v>
          </cell>
          <cell r="CM224">
            <v>31.5</v>
          </cell>
          <cell r="CN224">
            <v>63</v>
          </cell>
          <cell r="CO224">
            <v>220.5</v>
          </cell>
          <cell r="CP224">
            <v>378</v>
          </cell>
          <cell r="CQ224">
            <v>236.25</v>
          </cell>
          <cell r="CR224">
            <v>110.25</v>
          </cell>
          <cell r="CS224">
            <v>204.75</v>
          </cell>
          <cell r="CT224">
            <v>189</v>
          </cell>
          <cell r="CU224">
            <v>173.25</v>
          </cell>
          <cell r="CV224">
            <v>173.25</v>
          </cell>
          <cell r="CW224">
            <v>173.25</v>
          </cell>
          <cell r="CX224">
            <v>78.75</v>
          </cell>
          <cell r="CY224">
            <v>78.75</v>
          </cell>
          <cell r="CZ224">
            <v>110.25</v>
          </cell>
          <cell r="DA224">
            <v>78.75</v>
          </cell>
          <cell r="DB224">
            <v>78.75</v>
          </cell>
          <cell r="DC224">
            <v>47.25</v>
          </cell>
          <cell r="DD224">
            <v>47.25</v>
          </cell>
          <cell r="DE224">
            <v>236.25</v>
          </cell>
          <cell r="DF224">
            <v>252</v>
          </cell>
          <cell r="DG224">
            <v>110.25</v>
          </cell>
          <cell r="DH224">
            <v>110.25</v>
          </cell>
          <cell r="DI224">
            <v>252</v>
          </cell>
          <cell r="DJ224">
            <v>157.5</v>
          </cell>
          <cell r="DK224">
            <v>157.5</v>
          </cell>
          <cell r="DL224">
            <v>63</v>
          </cell>
          <cell r="DM224">
            <v>47.25</v>
          </cell>
          <cell r="DN224">
            <v>47.25</v>
          </cell>
          <cell r="DO224">
            <v>63</v>
          </cell>
          <cell r="DP224">
            <v>63</v>
          </cell>
          <cell r="DQ224">
            <v>63</v>
          </cell>
          <cell r="DR224">
            <v>63</v>
          </cell>
          <cell r="DS224">
            <v>47.25</v>
          </cell>
          <cell r="DT224">
            <v>47.25</v>
          </cell>
          <cell r="DU224">
            <v>189</v>
          </cell>
          <cell r="DV224">
            <v>126</v>
          </cell>
          <cell r="DW224">
            <v>47.25</v>
          </cell>
          <cell r="DX224">
            <v>126</v>
          </cell>
          <cell r="DY224">
            <v>110.25</v>
          </cell>
          <cell r="DZ224">
            <v>63</v>
          </cell>
          <cell r="EA224">
            <v>110.25</v>
          </cell>
          <cell r="EB224">
            <v>63</v>
          </cell>
          <cell r="EC224">
            <v>63</v>
          </cell>
          <cell r="ED224">
            <v>63</v>
          </cell>
          <cell r="EE224">
            <v>189</v>
          </cell>
          <cell r="EF224">
            <v>78.75</v>
          </cell>
          <cell r="EG224">
            <v>157.5</v>
          </cell>
          <cell r="EH224">
            <v>94.5</v>
          </cell>
          <cell r="EK224" t="str">
            <v>Taylor Chorney</v>
          </cell>
        </row>
        <row r="225">
          <cell r="A225">
            <v>222</v>
          </cell>
          <cell r="B225" t="str">
            <v>Mike Gergen</v>
          </cell>
          <cell r="D225">
            <v>1</v>
          </cell>
          <cell r="E225">
            <v>1</v>
          </cell>
          <cell r="F225">
            <v>1</v>
          </cell>
          <cell r="G225">
            <v>250</v>
          </cell>
          <cell r="H225">
            <v>405</v>
          </cell>
          <cell r="I225">
            <v>265</v>
          </cell>
          <cell r="J225">
            <v>250</v>
          </cell>
          <cell r="K225">
            <v>225</v>
          </cell>
          <cell r="L225">
            <v>175</v>
          </cell>
          <cell r="M225">
            <v>175</v>
          </cell>
          <cell r="N225">
            <v>162.5</v>
          </cell>
          <cell r="O225">
            <v>405</v>
          </cell>
          <cell r="P225">
            <v>175</v>
          </cell>
          <cell r="Q225">
            <v>175</v>
          </cell>
          <cell r="R225">
            <v>445.50000000000006</v>
          </cell>
          <cell r="S225">
            <v>607.5</v>
          </cell>
          <cell r="T225">
            <v>125</v>
          </cell>
          <cell r="U225">
            <v>100</v>
          </cell>
          <cell r="V225">
            <v>100</v>
          </cell>
          <cell r="W225">
            <v>87.5</v>
          </cell>
          <cell r="X225">
            <v>87.5</v>
          </cell>
          <cell r="Y225">
            <v>182.25</v>
          </cell>
          <cell r="Z225">
            <v>303.75</v>
          </cell>
          <cell r="AA225">
            <v>182.25</v>
          </cell>
          <cell r="AB225">
            <v>182.25</v>
          </cell>
          <cell r="AC225">
            <v>445.50000000000006</v>
          </cell>
          <cell r="AD225">
            <v>100</v>
          </cell>
          <cell r="AE225">
            <v>538.65</v>
          </cell>
          <cell r="AF225">
            <v>465.74999999999994</v>
          </cell>
          <cell r="AG225">
            <v>312.5</v>
          </cell>
          <cell r="AH225">
            <v>162.5</v>
          </cell>
          <cell r="AI225">
            <v>331.25</v>
          </cell>
          <cell r="AJ225">
            <v>159</v>
          </cell>
          <cell r="AK225">
            <v>250</v>
          </cell>
          <cell r="AL225">
            <v>202.5</v>
          </cell>
          <cell r="AM225">
            <v>202.5</v>
          </cell>
          <cell r="AX225">
            <v>405</v>
          </cell>
          <cell r="AY225">
            <v>324</v>
          </cell>
          <cell r="AZ225">
            <v>202.5</v>
          </cell>
          <cell r="BA225">
            <v>182.25</v>
          </cell>
          <cell r="BB225">
            <v>162</v>
          </cell>
          <cell r="BC225">
            <v>81</v>
          </cell>
          <cell r="BD225">
            <v>243</v>
          </cell>
          <cell r="BE225">
            <v>141.75</v>
          </cell>
          <cell r="BF225">
            <v>283.5</v>
          </cell>
          <cell r="BG225">
            <v>141.75</v>
          </cell>
          <cell r="BH225">
            <v>162</v>
          </cell>
          <cell r="BI225">
            <v>162</v>
          </cell>
          <cell r="BJ225">
            <v>162</v>
          </cell>
          <cell r="BK225">
            <v>486</v>
          </cell>
          <cell r="BL225">
            <v>375</v>
          </cell>
          <cell r="BM225">
            <v>405</v>
          </cell>
          <cell r="BN225">
            <v>538.65</v>
          </cell>
          <cell r="BO225">
            <v>81</v>
          </cell>
          <cell r="BP225">
            <v>405</v>
          </cell>
          <cell r="BQ225">
            <v>405</v>
          </cell>
          <cell r="BR225">
            <v>202.5</v>
          </cell>
          <cell r="BS225">
            <v>202.5</v>
          </cell>
          <cell r="CB225">
            <v>265</v>
          </cell>
          <cell r="CC225">
            <v>212</v>
          </cell>
          <cell r="CD225">
            <v>106</v>
          </cell>
          <cell r="CE225">
            <v>92.75</v>
          </cell>
          <cell r="CF225">
            <v>53</v>
          </cell>
          <cell r="CG225">
            <v>46.375</v>
          </cell>
          <cell r="CH225">
            <v>265</v>
          </cell>
          <cell r="CJ225">
            <v>66.25</v>
          </cell>
          <cell r="CK225">
            <v>33.125</v>
          </cell>
          <cell r="CL225">
            <v>33.125</v>
          </cell>
          <cell r="CM225">
            <v>26.5</v>
          </cell>
          <cell r="CN225">
            <v>53</v>
          </cell>
          <cell r="CO225">
            <v>185.5</v>
          </cell>
          <cell r="CP225">
            <v>318</v>
          </cell>
          <cell r="CQ225">
            <v>198.75</v>
          </cell>
          <cell r="CR225">
            <v>92.75</v>
          </cell>
          <cell r="CS225">
            <v>172.25</v>
          </cell>
          <cell r="CT225">
            <v>159</v>
          </cell>
          <cell r="CU225">
            <v>145.75</v>
          </cell>
          <cell r="CV225">
            <v>145.75</v>
          </cell>
          <cell r="CW225">
            <v>145.75</v>
          </cell>
          <cell r="CX225">
            <v>66.25</v>
          </cell>
          <cell r="CY225">
            <v>66.25</v>
          </cell>
          <cell r="CZ225">
            <v>92.75</v>
          </cell>
          <cell r="DA225">
            <v>66.25</v>
          </cell>
          <cell r="DB225">
            <v>66.25</v>
          </cell>
          <cell r="DC225">
            <v>39.75</v>
          </cell>
          <cell r="DD225">
            <v>39.75</v>
          </cell>
          <cell r="DE225">
            <v>198.75</v>
          </cell>
          <cell r="DF225">
            <v>212</v>
          </cell>
          <cell r="DG225">
            <v>92.75</v>
          </cell>
          <cell r="DH225">
            <v>92.75</v>
          </cell>
          <cell r="DI225">
            <v>212</v>
          </cell>
          <cell r="DJ225">
            <v>132.5</v>
          </cell>
          <cell r="DK225">
            <v>132.5</v>
          </cell>
          <cell r="DL225">
            <v>53</v>
          </cell>
          <cell r="DM225">
            <v>39.75</v>
          </cell>
          <cell r="DN225">
            <v>39.75</v>
          </cell>
          <cell r="DO225">
            <v>53</v>
          </cell>
          <cell r="DP225">
            <v>53</v>
          </cell>
          <cell r="DQ225">
            <v>53</v>
          </cell>
          <cell r="DR225">
            <v>53</v>
          </cell>
          <cell r="DS225">
            <v>39.75</v>
          </cell>
          <cell r="DT225">
            <v>39.75</v>
          </cell>
          <cell r="DU225">
            <v>159</v>
          </cell>
          <cell r="DV225">
            <v>106</v>
          </cell>
          <cell r="DW225">
            <v>39.75</v>
          </cell>
          <cell r="DX225">
            <v>106</v>
          </cell>
          <cell r="DY225">
            <v>92.75</v>
          </cell>
          <cell r="DZ225">
            <v>53</v>
          </cell>
          <cell r="EA225">
            <v>92.75</v>
          </cell>
          <cell r="EB225">
            <v>53</v>
          </cell>
          <cell r="EC225">
            <v>53</v>
          </cell>
          <cell r="ED225">
            <v>53</v>
          </cell>
          <cell r="EE225">
            <v>159</v>
          </cell>
          <cell r="EF225">
            <v>66.25</v>
          </cell>
          <cell r="EG225">
            <v>132.5</v>
          </cell>
          <cell r="EH225">
            <v>79.5</v>
          </cell>
          <cell r="EK225" t="str">
            <v>Mike Gergen</v>
          </cell>
        </row>
        <row r="226">
          <cell r="A226">
            <v>223</v>
          </cell>
          <cell r="B226" t="str">
            <v>James Marcou</v>
          </cell>
          <cell r="D226">
            <v>1</v>
          </cell>
          <cell r="E226">
            <v>1</v>
          </cell>
          <cell r="F226">
            <v>1</v>
          </cell>
          <cell r="G226">
            <v>250</v>
          </cell>
          <cell r="H226">
            <v>275</v>
          </cell>
          <cell r="I226">
            <v>205</v>
          </cell>
          <cell r="J226">
            <v>250</v>
          </cell>
          <cell r="K226">
            <v>225</v>
          </cell>
          <cell r="L226">
            <v>175</v>
          </cell>
          <cell r="M226">
            <v>175</v>
          </cell>
          <cell r="N226">
            <v>162.5</v>
          </cell>
          <cell r="O226">
            <v>275</v>
          </cell>
          <cell r="P226">
            <v>175</v>
          </cell>
          <cell r="Q226">
            <v>175</v>
          </cell>
          <cell r="R226">
            <v>302.5</v>
          </cell>
          <cell r="S226">
            <v>412.5</v>
          </cell>
          <cell r="T226">
            <v>125</v>
          </cell>
          <cell r="U226">
            <v>100</v>
          </cell>
          <cell r="V226">
            <v>100</v>
          </cell>
          <cell r="W226">
            <v>87.5</v>
          </cell>
          <cell r="X226">
            <v>87.5</v>
          </cell>
          <cell r="Y226">
            <v>123.75</v>
          </cell>
          <cell r="Z226">
            <v>206.25</v>
          </cell>
          <cell r="AA226">
            <v>123.75</v>
          </cell>
          <cell r="AB226">
            <v>123.75</v>
          </cell>
          <cell r="AC226">
            <v>302.5</v>
          </cell>
          <cell r="AD226">
            <v>100</v>
          </cell>
          <cell r="AE226">
            <v>365.75</v>
          </cell>
          <cell r="AF226">
            <v>316.25</v>
          </cell>
          <cell r="AG226">
            <v>312.5</v>
          </cell>
          <cell r="AH226">
            <v>162.5</v>
          </cell>
          <cell r="AI226">
            <v>256.25</v>
          </cell>
          <cell r="AJ226">
            <v>123</v>
          </cell>
          <cell r="AK226">
            <v>250</v>
          </cell>
          <cell r="AL226">
            <v>137.5</v>
          </cell>
          <cell r="AM226">
            <v>137.5</v>
          </cell>
          <cell r="AX226">
            <v>275</v>
          </cell>
          <cell r="AY226">
            <v>220</v>
          </cell>
          <cell r="AZ226">
            <v>137.5</v>
          </cell>
          <cell r="BA226">
            <v>123.75</v>
          </cell>
          <cell r="BB226">
            <v>110</v>
          </cell>
          <cell r="BC226">
            <v>55</v>
          </cell>
          <cell r="BD226">
            <v>165</v>
          </cell>
          <cell r="BE226">
            <v>96.25</v>
          </cell>
          <cell r="BF226">
            <v>192.5</v>
          </cell>
          <cell r="BG226">
            <v>96.25</v>
          </cell>
          <cell r="BH226">
            <v>110</v>
          </cell>
          <cell r="BI226">
            <v>110</v>
          </cell>
          <cell r="BJ226">
            <v>110</v>
          </cell>
          <cell r="BK226">
            <v>330</v>
          </cell>
          <cell r="BL226">
            <v>375</v>
          </cell>
          <cell r="BM226">
            <v>275</v>
          </cell>
          <cell r="BN226">
            <v>365.75</v>
          </cell>
          <cell r="BO226">
            <v>55</v>
          </cell>
          <cell r="BP226">
            <v>275</v>
          </cell>
          <cell r="BQ226">
            <v>275</v>
          </cell>
          <cell r="BR226">
            <v>137.5</v>
          </cell>
          <cell r="BS226">
            <v>137.5</v>
          </cell>
          <cell r="CB226">
            <v>205</v>
          </cell>
          <cell r="CC226">
            <v>164</v>
          </cell>
          <cell r="CD226">
            <v>82</v>
          </cell>
          <cell r="CE226">
            <v>71.75</v>
          </cell>
          <cell r="CF226">
            <v>41</v>
          </cell>
          <cell r="CG226">
            <v>35.875</v>
          </cell>
          <cell r="CH226">
            <v>205</v>
          </cell>
          <cell r="CJ226">
            <v>51.25</v>
          </cell>
          <cell r="CK226">
            <v>25.625</v>
          </cell>
          <cell r="CL226">
            <v>25.625</v>
          </cell>
          <cell r="CM226">
            <v>20.5</v>
          </cell>
          <cell r="CN226">
            <v>41</v>
          </cell>
          <cell r="CO226">
            <v>143.5</v>
          </cell>
          <cell r="CP226">
            <v>246</v>
          </cell>
          <cell r="CQ226">
            <v>153.75</v>
          </cell>
          <cell r="CR226">
            <v>71.75</v>
          </cell>
          <cell r="CS226">
            <v>133.25</v>
          </cell>
          <cell r="CT226">
            <v>123</v>
          </cell>
          <cell r="CU226">
            <v>112.75000000000001</v>
          </cell>
          <cell r="CV226">
            <v>112.75000000000001</v>
          </cell>
          <cell r="CW226">
            <v>112.75000000000001</v>
          </cell>
          <cell r="CX226">
            <v>51.25</v>
          </cell>
          <cell r="CY226">
            <v>51.25</v>
          </cell>
          <cell r="CZ226">
            <v>71.75</v>
          </cell>
          <cell r="DA226">
            <v>51.25</v>
          </cell>
          <cell r="DB226">
            <v>51.25</v>
          </cell>
          <cell r="DC226">
            <v>30.75</v>
          </cell>
          <cell r="DD226">
            <v>30.75</v>
          </cell>
          <cell r="DE226">
            <v>153.75</v>
          </cell>
          <cell r="DF226">
            <v>164</v>
          </cell>
          <cell r="DG226">
            <v>71.75</v>
          </cell>
          <cell r="DH226">
            <v>71.75</v>
          </cell>
          <cell r="DI226">
            <v>164</v>
          </cell>
          <cell r="DJ226">
            <v>102.5</v>
          </cell>
          <cell r="DK226">
            <v>102.5</v>
          </cell>
          <cell r="DL226">
            <v>41</v>
          </cell>
          <cell r="DM226">
            <v>30.75</v>
          </cell>
          <cell r="DN226">
            <v>30.75</v>
          </cell>
          <cell r="DO226">
            <v>41</v>
          </cell>
          <cell r="DP226">
            <v>41</v>
          </cell>
          <cell r="DQ226">
            <v>41</v>
          </cell>
          <cell r="DR226">
            <v>41</v>
          </cell>
          <cell r="DS226">
            <v>30.75</v>
          </cell>
          <cell r="DT226">
            <v>30.75</v>
          </cell>
          <cell r="DU226">
            <v>123</v>
          </cell>
          <cell r="DV226">
            <v>82</v>
          </cell>
          <cell r="DW226">
            <v>30.75</v>
          </cell>
          <cell r="DX226">
            <v>82</v>
          </cell>
          <cell r="DY226">
            <v>71.75</v>
          </cell>
          <cell r="DZ226">
            <v>41</v>
          </cell>
          <cell r="EA226">
            <v>71.75</v>
          </cell>
          <cell r="EB226">
            <v>41</v>
          </cell>
          <cell r="EC226">
            <v>41</v>
          </cell>
          <cell r="ED226">
            <v>41</v>
          </cell>
          <cell r="EE226">
            <v>123</v>
          </cell>
          <cell r="EF226">
            <v>51.25</v>
          </cell>
          <cell r="EG226">
            <v>102.5</v>
          </cell>
          <cell r="EH226">
            <v>61.5</v>
          </cell>
          <cell r="EK226" t="str">
            <v>James Marcou</v>
          </cell>
        </row>
        <row r="227">
          <cell r="A227">
            <v>224</v>
          </cell>
          <cell r="B227" t="str">
            <v>Mike Marcou</v>
          </cell>
          <cell r="D227">
            <v>1</v>
          </cell>
          <cell r="E227">
            <v>1</v>
          </cell>
          <cell r="F227">
            <v>1</v>
          </cell>
          <cell r="G227">
            <v>250</v>
          </cell>
          <cell r="H227">
            <v>295</v>
          </cell>
          <cell r="I227">
            <v>225</v>
          </cell>
          <cell r="J227">
            <v>250</v>
          </cell>
          <cell r="K227">
            <v>225</v>
          </cell>
          <cell r="L227">
            <v>175</v>
          </cell>
          <cell r="M227">
            <v>175</v>
          </cell>
          <cell r="N227">
            <v>162.5</v>
          </cell>
          <cell r="O227">
            <v>295</v>
          </cell>
          <cell r="P227">
            <v>175</v>
          </cell>
          <cell r="Q227">
            <v>175</v>
          </cell>
          <cell r="R227">
            <v>324.5</v>
          </cell>
          <cell r="S227">
            <v>442.5</v>
          </cell>
          <cell r="T227">
            <v>125</v>
          </cell>
          <cell r="U227">
            <v>100</v>
          </cell>
          <cell r="V227">
            <v>100</v>
          </cell>
          <cell r="W227">
            <v>87.5</v>
          </cell>
          <cell r="X227">
            <v>87.5</v>
          </cell>
          <cell r="Y227">
            <v>132.75</v>
          </cell>
          <cell r="Z227">
            <v>221.25</v>
          </cell>
          <cell r="AA227">
            <v>132.75</v>
          </cell>
          <cell r="AB227">
            <v>132.75</v>
          </cell>
          <cell r="AC227">
            <v>324.5</v>
          </cell>
          <cell r="AD227">
            <v>100</v>
          </cell>
          <cell r="AE227">
            <v>392.35</v>
          </cell>
          <cell r="AF227">
            <v>339.25</v>
          </cell>
          <cell r="AG227">
            <v>312.5</v>
          </cell>
          <cell r="AH227">
            <v>162.5</v>
          </cell>
          <cell r="AI227">
            <v>281.25</v>
          </cell>
          <cell r="AJ227">
            <v>135</v>
          </cell>
          <cell r="AK227">
            <v>250</v>
          </cell>
          <cell r="AL227">
            <v>147.5</v>
          </cell>
          <cell r="AM227">
            <v>147.5</v>
          </cell>
          <cell r="AX227">
            <v>295</v>
          </cell>
          <cell r="AY227">
            <v>236</v>
          </cell>
          <cell r="AZ227">
            <v>147.5</v>
          </cell>
          <cell r="BA227">
            <v>132.75</v>
          </cell>
          <cell r="BB227">
            <v>118</v>
          </cell>
          <cell r="BC227">
            <v>59</v>
          </cell>
          <cell r="BD227">
            <v>177</v>
          </cell>
          <cell r="BE227">
            <v>103.25</v>
          </cell>
          <cell r="BF227">
            <v>206.5</v>
          </cell>
          <cell r="BG227">
            <v>103.25</v>
          </cell>
          <cell r="BH227">
            <v>118</v>
          </cell>
          <cell r="BI227">
            <v>118</v>
          </cell>
          <cell r="BJ227">
            <v>118</v>
          </cell>
          <cell r="BK227">
            <v>354</v>
          </cell>
          <cell r="BL227">
            <v>375</v>
          </cell>
          <cell r="BM227">
            <v>295</v>
          </cell>
          <cell r="BN227">
            <v>392.35</v>
          </cell>
          <cell r="BO227">
            <v>59</v>
          </cell>
          <cell r="BP227">
            <v>295</v>
          </cell>
          <cell r="BQ227">
            <v>295</v>
          </cell>
          <cell r="BR227">
            <v>147.5</v>
          </cell>
          <cell r="BS227">
            <v>147.5</v>
          </cell>
          <cell r="CB227">
            <v>225</v>
          </cell>
          <cell r="CC227">
            <v>180</v>
          </cell>
          <cell r="CD227">
            <v>90</v>
          </cell>
          <cell r="CE227">
            <v>78.75</v>
          </cell>
          <cell r="CF227">
            <v>45</v>
          </cell>
          <cell r="CG227">
            <v>39.375</v>
          </cell>
          <cell r="CH227">
            <v>225</v>
          </cell>
          <cell r="CJ227">
            <v>56.25</v>
          </cell>
          <cell r="CK227">
            <v>28.125</v>
          </cell>
          <cell r="CL227">
            <v>28.125</v>
          </cell>
          <cell r="CM227">
            <v>22.5</v>
          </cell>
          <cell r="CN227">
            <v>45</v>
          </cell>
          <cell r="CO227">
            <v>157.5</v>
          </cell>
          <cell r="CP227">
            <v>270</v>
          </cell>
          <cell r="CQ227">
            <v>168.75</v>
          </cell>
          <cell r="CR227">
            <v>78.75</v>
          </cell>
          <cell r="CS227">
            <v>146.25</v>
          </cell>
          <cell r="CT227">
            <v>135</v>
          </cell>
          <cell r="CU227">
            <v>123.75000000000001</v>
          </cell>
          <cell r="CV227">
            <v>123.75000000000001</v>
          </cell>
          <cell r="CW227">
            <v>123.75000000000001</v>
          </cell>
          <cell r="CX227">
            <v>56.25</v>
          </cell>
          <cell r="CY227">
            <v>56.25</v>
          </cell>
          <cell r="CZ227">
            <v>78.75</v>
          </cell>
          <cell r="DA227">
            <v>56.25</v>
          </cell>
          <cell r="DB227">
            <v>56.25</v>
          </cell>
          <cell r="DC227">
            <v>33.75</v>
          </cell>
          <cell r="DD227">
            <v>33.75</v>
          </cell>
          <cell r="DE227">
            <v>168.75</v>
          </cell>
          <cell r="DF227">
            <v>180</v>
          </cell>
          <cell r="DG227">
            <v>78.75</v>
          </cell>
          <cell r="DH227">
            <v>78.75</v>
          </cell>
          <cell r="DI227">
            <v>180</v>
          </cell>
          <cell r="DJ227">
            <v>112.5</v>
          </cell>
          <cell r="DK227">
            <v>112.5</v>
          </cell>
          <cell r="DL227">
            <v>45</v>
          </cell>
          <cell r="DM227">
            <v>33.75</v>
          </cell>
          <cell r="DN227">
            <v>33.75</v>
          </cell>
          <cell r="DO227">
            <v>45</v>
          </cell>
          <cell r="DP227">
            <v>45</v>
          </cell>
          <cell r="DQ227">
            <v>45</v>
          </cell>
          <cell r="DR227">
            <v>45</v>
          </cell>
          <cell r="DS227">
            <v>33.75</v>
          </cell>
          <cell r="DT227">
            <v>33.75</v>
          </cell>
          <cell r="DU227">
            <v>135</v>
          </cell>
          <cell r="DV227">
            <v>90</v>
          </cell>
          <cell r="DW227">
            <v>33.75</v>
          </cell>
          <cell r="DX227">
            <v>90</v>
          </cell>
          <cell r="DY227">
            <v>78.75</v>
          </cell>
          <cell r="DZ227">
            <v>45</v>
          </cell>
          <cell r="EA227">
            <v>78.75</v>
          </cell>
          <cell r="EB227">
            <v>45</v>
          </cell>
          <cell r="EC227">
            <v>45</v>
          </cell>
          <cell r="ED227">
            <v>45</v>
          </cell>
          <cell r="EE227">
            <v>135</v>
          </cell>
          <cell r="EF227">
            <v>56.25</v>
          </cell>
          <cell r="EG227">
            <v>112.5</v>
          </cell>
          <cell r="EH227">
            <v>67.5</v>
          </cell>
          <cell r="EK227" t="str">
            <v>Mike Marcou</v>
          </cell>
        </row>
        <row r="228">
          <cell r="A228">
            <v>225</v>
          </cell>
          <cell r="B228" t="str">
            <v>Justin Braun</v>
          </cell>
          <cell r="D228">
            <v>1</v>
          </cell>
          <cell r="E228">
            <v>1</v>
          </cell>
          <cell r="F228">
            <v>1</v>
          </cell>
          <cell r="G228">
            <v>250</v>
          </cell>
          <cell r="H228">
            <v>375</v>
          </cell>
          <cell r="I228">
            <v>240</v>
          </cell>
          <cell r="J228">
            <v>250</v>
          </cell>
          <cell r="K228">
            <v>225</v>
          </cell>
          <cell r="L228">
            <v>175</v>
          </cell>
          <cell r="M228">
            <v>175</v>
          </cell>
          <cell r="N228">
            <v>162.5</v>
          </cell>
          <cell r="O228">
            <v>375</v>
          </cell>
          <cell r="P228">
            <v>175</v>
          </cell>
          <cell r="Q228">
            <v>175</v>
          </cell>
          <cell r="R228">
            <v>412.50000000000006</v>
          </cell>
          <cell r="S228">
            <v>562.5</v>
          </cell>
          <cell r="T228">
            <v>125</v>
          </cell>
          <cell r="U228">
            <v>100</v>
          </cell>
          <cell r="V228">
            <v>100</v>
          </cell>
          <cell r="W228">
            <v>87.5</v>
          </cell>
          <cell r="X228">
            <v>87.5</v>
          </cell>
          <cell r="Y228">
            <v>168.75</v>
          </cell>
          <cell r="Z228">
            <v>281.25</v>
          </cell>
          <cell r="AA228">
            <v>168.75</v>
          </cell>
          <cell r="AB228">
            <v>168.75</v>
          </cell>
          <cell r="AC228">
            <v>412.50000000000006</v>
          </cell>
          <cell r="AD228">
            <v>100</v>
          </cell>
          <cell r="AE228">
            <v>498.75</v>
          </cell>
          <cell r="AF228">
            <v>431.24999999999994</v>
          </cell>
          <cell r="AG228">
            <v>312.5</v>
          </cell>
          <cell r="AH228">
            <v>162.5</v>
          </cell>
          <cell r="AI228">
            <v>300</v>
          </cell>
          <cell r="AJ228">
            <v>144</v>
          </cell>
          <cell r="AK228">
            <v>250</v>
          </cell>
          <cell r="AL228">
            <v>187.5</v>
          </cell>
          <cell r="AM228">
            <v>187.5</v>
          </cell>
          <cell r="AX228">
            <v>375</v>
          </cell>
          <cell r="AY228">
            <v>300</v>
          </cell>
          <cell r="AZ228">
            <v>187.5</v>
          </cell>
          <cell r="BA228">
            <v>168.75</v>
          </cell>
          <cell r="BB228">
            <v>150</v>
          </cell>
          <cell r="BC228">
            <v>75</v>
          </cell>
          <cell r="BD228">
            <v>225</v>
          </cell>
          <cell r="BE228">
            <v>131.25</v>
          </cell>
          <cell r="BF228">
            <v>262.5</v>
          </cell>
          <cell r="BG228">
            <v>131.25</v>
          </cell>
          <cell r="BH228">
            <v>150</v>
          </cell>
          <cell r="BI228">
            <v>150</v>
          </cell>
          <cell r="BJ228">
            <v>150</v>
          </cell>
          <cell r="BK228">
            <v>450</v>
          </cell>
          <cell r="BL228">
            <v>375</v>
          </cell>
          <cell r="BM228">
            <v>375</v>
          </cell>
          <cell r="BN228">
            <v>498.75</v>
          </cell>
          <cell r="BO228">
            <v>75</v>
          </cell>
          <cell r="BP228">
            <v>375</v>
          </cell>
          <cell r="BQ228">
            <v>375</v>
          </cell>
          <cell r="BR228">
            <v>187.5</v>
          </cell>
          <cell r="BS228">
            <v>187.5</v>
          </cell>
          <cell r="CB228">
            <v>240</v>
          </cell>
          <cell r="CC228">
            <v>192</v>
          </cell>
          <cell r="CD228">
            <v>96</v>
          </cell>
          <cell r="CE228">
            <v>84</v>
          </cell>
          <cell r="CF228">
            <v>48</v>
          </cell>
          <cell r="CG228">
            <v>42</v>
          </cell>
          <cell r="CH228">
            <v>240</v>
          </cell>
          <cell r="CJ228">
            <v>60</v>
          </cell>
          <cell r="CK228">
            <v>30</v>
          </cell>
          <cell r="CL228">
            <v>30</v>
          </cell>
          <cell r="CM228">
            <v>24</v>
          </cell>
          <cell r="CN228">
            <v>48</v>
          </cell>
          <cell r="CO228">
            <v>168</v>
          </cell>
          <cell r="CP228">
            <v>288</v>
          </cell>
          <cell r="CQ228">
            <v>180</v>
          </cell>
          <cell r="CR228">
            <v>84</v>
          </cell>
          <cell r="CS228">
            <v>156</v>
          </cell>
          <cell r="CT228">
            <v>144</v>
          </cell>
          <cell r="CU228">
            <v>132</v>
          </cell>
          <cell r="CV228">
            <v>132</v>
          </cell>
          <cell r="CW228">
            <v>132</v>
          </cell>
          <cell r="CX228">
            <v>60</v>
          </cell>
          <cell r="CY228">
            <v>60</v>
          </cell>
          <cell r="CZ228">
            <v>84</v>
          </cell>
          <cell r="DA228">
            <v>60</v>
          </cell>
          <cell r="DB228">
            <v>60</v>
          </cell>
          <cell r="DC228">
            <v>36</v>
          </cell>
          <cell r="DD228">
            <v>36</v>
          </cell>
          <cell r="DE228">
            <v>180</v>
          </cell>
          <cell r="DF228">
            <v>192</v>
          </cell>
          <cell r="DG228">
            <v>84</v>
          </cell>
          <cell r="DH228">
            <v>84</v>
          </cell>
          <cell r="DI228">
            <v>192</v>
          </cell>
          <cell r="DJ228">
            <v>120</v>
          </cell>
          <cell r="DK228">
            <v>120</v>
          </cell>
          <cell r="DL228">
            <v>48</v>
          </cell>
          <cell r="DM228">
            <v>36</v>
          </cell>
          <cell r="DN228">
            <v>36</v>
          </cell>
          <cell r="DO228">
            <v>48</v>
          </cell>
          <cell r="DP228">
            <v>48</v>
          </cell>
          <cell r="DQ228">
            <v>48</v>
          </cell>
          <cell r="DR228">
            <v>48</v>
          </cell>
          <cell r="DS228">
            <v>36</v>
          </cell>
          <cell r="DT228">
            <v>36</v>
          </cell>
          <cell r="DU228">
            <v>144</v>
          </cell>
          <cell r="DV228">
            <v>96</v>
          </cell>
          <cell r="DW228">
            <v>36</v>
          </cell>
          <cell r="DX228">
            <v>96</v>
          </cell>
          <cell r="DY228">
            <v>84</v>
          </cell>
          <cell r="DZ228">
            <v>48</v>
          </cell>
          <cell r="EA228">
            <v>84</v>
          </cell>
          <cell r="EB228">
            <v>48</v>
          </cell>
          <cell r="EC228">
            <v>48</v>
          </cell>
          <cell r="ED228">
            <v>48</v>
          </cell>
          <cell r="EE228">
            <v>144</v>
          </cell>
          <cell r="EF228">
            <v>60</v>
          </cell>
          <cell r="EG228">
            <v>120</v>
          </cell>
          <cell r="EH228">
            <v>72</v>
          </cell>
          <cell r="EK228" t="str">
            <v>Justin Braun</v>
          </cell>
        </row>
        <row r="229">
          <cell r="A229">
            <v>226</v>
          </cell>
          <cell r="B229" t="str">
            <v xml:space="preserve">T pitlick </v>
          </cell>
          <cell r="D229">
            <v>1</v>
          </cell>
          <cell r="E229">
            <v>1</v>
          </cell>
          <cell r="F229">
            <v>1</v>
          </cell>
          <cell r="G229">
            <v>200</v>
          </cell>
          <cell r="H229">
            <v>275</v>
          </cell>
          <cell r="I229">
            <v>205</v>
          </cell>
          <cell r="J229">
            <v>200</v>
          </cell>
          <cell r="K229">
            <v>180</v>
          </cell>
          <cell r="L229">
            <v>140</v>
          </cell>
          <cell r="M229">
            <v>140</v>
          </cell>
          <cell r="N229">
            <v>130</v>
          </cell>
          <cell r="O229">
            <v>275</v>
          </cell>
          <cell r="P229">
            <v>140</v>
          </cell>
          <cell r="Q229">
            <v>140</v>
          </cell>
          <cell r="R229">
            <v>302.5</v>
          </cell>
          <cell r="S229">
            <v>412.5</v>
          </cell>
          <cell r="T229">
            <v>100</v>
          </cell>
          <cell r="U229">
            <v>80</v>
          </cell>
          <cell r="V229">
            <v>80</v>
          </cell>
          <cell r="W229">
            <v>70</v>
          </cell>
          <cell r="X229">
            <v>70</v>
          </cell>
          <cell r="Y229">
            <v>123.75</v>
          </cell>
          <cell r="Z229">
            <v>206.25</v>
          </cell>
          <cell r="AA229">
            <v>123.75</v>
          </cell>
          <cell r="AB229">
            <v>123.75</v>
          </cell>
          <cell r="AC229">
            <v>302.5</v>
          </cell>
          <cell r="AD229">
            <v>80</v>
          </cell>
          <cell r="AE229">
            <v>365.75</v>
          </cell>
          <cell r="AF229">
            <v>316.25</v>
          </cell>
          <cell r="AG229">
            <v>250</v>
          </cell>
          <cell r="AH229">
            <v>130</v>
          </cell>
          <cell r="AI229">
            <v>256.25</v>
          </cell>
          <cell r="AJ229">
            <v>123</v>
          </cell>
          <cell r="AK229">
            <v>200</v>
          </cell>
          <cell r="AL229">
            <v>137.5</v>
          </cell>
          <cell r="AM229">
            <v>137.5</v>
          </cell>
          <cell r="AX229">
            <v>275</v>
          </cell>
          <cell r="AY229">
            <v>220</v>
          </cell>
          <cell r="AZ229">
            <v>137.5</v>
          </cell>
          <cell r="BA229">
            <v>123.75</v>
          </cell>
          <cell r="BB229">
            <v>110</v>
          </cell>
          <cell r="BC229">
            <v>55</v>
          </cell>
          <cell r="BD229">
            <v>165</v>
          </cell>
          <cell r="BE229">
            <v>96.25</v>
          </cell>
          <cell r="BF229">
            <v>192.5</v>
          </cell>
          <cell r="BG229">
            <v>96.25</v>
          </cell>
          <cell r="BH229">
            <v>110</v>
          </cell>
          <cell r="BI229">
            <v>110</v>
          </cell>
          <cell r="BJ229">
            <v>110</v>
          </cell>
          <cell r="BK229">
            <v>330</v>
          </cell>
          <cell r="BL229">
            <v>300</v>
          </cell>
          <cell r="BM229">
            <v>275</v>
          </cell>
          <cell r="BN229">
            <v>365.75</v>
          </cell>
          <cell r="BO229">
            <v>55</v>
          </cell>
          <cell r="BP229">
            <v>275</v>
          </cell>
          <cell r="BQ229">
            <v>275</v>
          </cell>
          <cell r="BR229">
            <v>137.5</v>
          </cell>
          <cell r="BS229">
            <v>137.5</v>
          </cell>
          <cell r="CB229">
            <v>205</v>
          </cell>
          <cell r="CC229">
            <v>164</v>
          </cell>
          <cell r="CD229">
            <v>82</v>
          </cell>
          <cell r="CE229">
            <v>71.75</v>
          </cell>
          <cell r="CF229">
            <v>41</v>
          </cell>
          <cell r="CG229">
            <v>35.875</v>
          </cell>
          <cell r="CH229">
            <v>205</v>
          </cell>
          <cell r="CJ229">
            <v>51.25</v>
          </cell>
          <cell r="CK229">
            <v>25.625</v>
          </cell>
          <cell r="CL229">
            <v>25.625</v>
          </cell>
          <cell r="CM229">
            <v>20.5</v>
          </cell>
          <cell r="CN229">
            <v>41</v>
          </cell>
          <cell r="CO229">
            <v>143.5</v>
          </cell>
          <cell r="CP229">
            <v>246</v>
          </cell>
          <cell r="CQ229">
            <v>153.75</v>
          </cell>
          <cell r="CR229">
            <v>71.75</v>
          </cell>
          <cell r="CS229">
            <v>133.25</v>
          </cell>
          <cell r="CT229">
            <v>123</v>
          </cell>
          <cell r="CU229">
            <v>112.75000000000001</v>
          </cell>
          <cell r="CV229">
            <v>112.75000000000001</v>
          </cell>
          <cell r="CW229">
            <v>112.75000000000001</v>
          </cell>
          <cell r="CX229">
            <v>51.25</v>
          </cell>
          <cell r="CY229">
            <v>51.25</v>
          </cell>
          <cell r="CZ229">
            <v>71.75</v>
          </cell>
          <cell r="DA229">
            <v>51.25</v>
          </cell>
          <cell r="DB229">
            <v>51.25</v>
          </cell>
          <cell r="DC229">
            <v>30.75</v>
          </cell>
          <cell r="DD229">
            <v>30.75</v>
          </cell>
          <cell r="DE229">
            <v>153.75</v>
          </cell>
          <cell r="DF229">
            <v>164</v>
          </cell>
          <cell r="DG229">
            <v>71.75</v>
          </cell>
          <cell r="DH229">
            <v>71.75</v>
          </cell>
          <cell r="DI229">
            <v>164</v>
          </cell>
          <cell r="DJ229">
            <v>102.5</v>
          </cell>
          <cell r="DK229">
            <v>102.5</v>
          </cell>
          <cell r="DL229">
            <v>41</v>
          </cell>
          <cell r="DM229">
            <v>30.75</v>
          </cell>
          <cell r="DN229">
            <v>30.75</v>
          </cell>
          <cell r="DO229">
            <v>41</v>
          </cell>
          <cell r="DP229">
            <v>41</v>
          </cell>
          <cell r="DQ229">
            <v>41</v>
          </cell>
          <cell r="DR229">
            <v>41</v>
          </cell>
          <cell r="DS229">
            <v>30.75</v>
          </cell>
          <cell r="DT229">
            <v>30.75</v>
          </cell>
          <cell r="DU229">
            <v>123</v>
          </cell>
          <cell r="DV229">
            <v>82</v>
          </cell>
          <cell r="DW229">
            <v>30.75</v>
          </cell>
          <cell r="DX229">
            <v>82</v>
          </cell>
          <cell r="DY229">
            <v>71.75</v>
          </cell>
          <cell r="DZ229">
            <v>41</v>
          </cell>
          <cell r="EA229">
            <v>71.75</v>
          </cell>
          <cell r="EB229">
            <v>41</v>
          </cell>
          <cell r="EC229">
            <v>41</v>
          </cell>
          <cell r="ED229">
            <v>41</v>
          </cell>
          <cell r="EE229">
            <v>123</v>
          </cell>
          <cell r="EF229">
            <v>51.25</v>
          </cell>
          <cell r="EG229">
            <v>102.5</v>
          </cell>
          <cell r="EH229">
            <v>61.5</v>
          </cell>
          <cell r="EK229" t="str">
            <v xml:space="preserve">T pitlick </v>
          </cell>
        </row>
        <row r="230">
          <cell r="A230">
            <v>227</v>
          </cell>
          <cell r="B230" t="str">
            <v xml:space="preserve">Zach Fitzgerald </v>
          </cell>
          <cell r="D230">
            <v>1</v>
          </cell>
          <cell r="E230">
            <v>1</v>
          </cell>
          <cell r="F230">
            <v>1</v>
          </cell>
          <cell r="G230">
            <v>220</v>
          </cell>
          <cell r="H230">
            <v>275</v>
          </cell>
          <cell r="I230">
            <v>260</v>
          </cell>
          <cell r="J230">
            <v>220</v>
          </cell>
          <cell r="K230">
            <v>198</v>
          </cell>
          <cell r="L230">
            <v>154</v>
          </cell>
          <cell r="M230">
            <v>154</v>
          </cell>
          <cell r="N230">
            <v>143</v>
          </cell>
          <cell r="O230">
            <v>275</v>
          </cell>
          <cell r="P230">
            <v>154</v>
          </cell>
          <cell r="Q230">
            <v>154</v>
          </cell>
          <cell r="R230">
            <v>302.5</v>
          </cell>
          <cell r="S230">
            <v>412.5</v>
          </cell>
          <cell r="T230">
            <v>110</v>
          </cell>
          <cell r="U230">
            <v>88</v>
          </cell>
          <cell r="V230">
            <v>88</v>
          </cell>
          <cell r="W230">
            <v>77</v>
          </cell>
          <cell r="X230">
            <v>77</v>
          </cell>
          <cell r="Y230">
            <v>123.75</v>
          </cell>
          <cell r="Z230">
            <v>206.25</v>
          </cell>
          <cell r="AA230">
            <v>123.75</v>
          </cell>
          <cell r="AB230">
            <v>123.75</v>
          </cell>
          <cell r="AC230">
            <v>302.5</v>
          </cell>
          <cell r="AD230">
            <v>88</v>
          </cell>
          <cell r="AE230">
            <v>365.75</v>
          </cell>
          <cell r="AF230">
            <v>316.25</v>
          </cell>
          <cell r="AG230">
            <v>275</v>
          </cell>
          <cell r="AH230">
            <v>143</v>
          </cell>
          <cell r="AI230">
            <v>325</v>
          </cell>
          <cell r="AJ230">
            <v>156</v>
          </cell>
          <cell r="AK230">
            <v>220</v>
          </cell>
          <cell r="AL230">
            <v>137.5</v>
          </cell>
          <cell r="AM230">
            <v>137.5</v>
          </cell>
          <cell r="AX230">
            <v>275</v>
          </cell>
          <cell r="AY230">
            <v>220</v>
          </cell>
          <cell r="AZ230">
            <v>137.5</v>
          </cell>
          <cell r="BA230">
            <v>123.75</v>
          </cell>
          <cell r="BB230">
            <v>110</v>
          </cell>
          <cell r="BC230">
            <v>55</v>
          </cell>
          <cell r="BD230">
            <v>165</v>
          </cell>
          <cell r="BE230">
            <v>96.25</v>
          </cell>
          <cell r="BF230">
            <v>192.5</v>
          </cell>
          <cell r="BG230">
            <v>96.25</v>
          </cell>
          <cell r="BH230">
            <v>110</v>
          </cell>
          <cell r="BI230">
            <v>110</v>
          </cell>
          <cell r="BJ230">
            <v>110</v>
          </cell>
          <cell r="BK230">
            <v>330</v>
          </cell>
          <cell r="BL230">
            <v>330</v>
          </cell>
          <cell r="BM230">
            <v>275</v>
          </cell>
          <cell r="BN230">
            <v>365.75</v>
          </cell>
          <cell r="BO230">
            <v>55</v>
          </cell>
          <cell r="BP230">
            <v>275</v>
          </cell>
          <cell r="BQ230">
            <v>275</v>
          </cell>
          <cell r="BR230">
            <v>137.5</v>
          </cell>
          <cell r="BS230">
            <v>137.5</v>
          </cell>
          <cell r="CB230">
            <v>260</v>
          </cell>
          <cell r="CC230">
            <v>208</v>
          </cell>
          <cell r="CD230">
            <v>104</v>
          </cell>
          <cell r="CE230">
            <v>91</v>
          </cell>
          <cell r="CF230">
            <v>52</v>
          </cell>
          <cell r="CG230">
            <v>45.5</v>
          </cell>
          <cell r="CH230">
            <v>260</v>
          </cell>
          <cell r="CJ230">
            <v>65</v>
          </cell>
          <cell r="CK230">
            <v>32.5</v>
          </cell>
          <cell r="CL230">
            <v>32.5</v>
          </cell>
          <cell r="CM230">
            <v>26</v>
          </cell>
          <cell r="CN230">
            <v>52</v>
          </cell>
          <cell r="CO230">
            <v>182</v>
          </cell>
          <cell r="CP230">
            <v>312</v>
          </cell>
          <cell r="CQ230">
            <v>195</v>
          </cell>
          <cell r="CR230">
            <v>91</v>
          </cell>
          <cell r="CS230">
            <v>169</v>
          </cell>
          <cell r="CT230">
            <v>156</v>
          </cell>
          <cell r="CU230">
            <v>143</v>
          </cell>
          <cell r="CV230">
            <v>143</v>
          </cell>
          <cell r="CW230">
            <v>143</v>
          </cell>
          <cell r="CX230">
            <v>65</v>
          </cell>
          <cell r="CY230">
            <v>65</v>
          </cell>
          <cell r="CZ230">
            <v>91</v>
          </cell>
          <cell r="DA230">
            <v>65</v>
          </cell>
          <cell r="DB230">
            <v>65</v>
          </cell>
          <cell r="DC230">
            <v>39</v>
          </cell>
          <cell r="DD230">
            <v>39</v>
          </cell>
          <cell r="DE230">
            <v>195</v>
          </cell>
          <cell r="DF230">
            <v>208</v>
          </cell>
          <cell r="DG230">
            <v>91</v>
          </cell>
          <cell r="DH230">
            <v>91</v>
          </cell>
          <cell r="DI230">
            <v>208</v>
          </cell>
          <cell r="DJ230">
            <v>130</v>
          </cell>
          <cell r="DK230">
            <v>130</v>
          </cell>
          <cell r="DL230">
            <v>52</v>
          </cell>
          <cell r="DM230">
            <v>39</v>
          </cell>
          <cell r="DN230">
            <v>39</v>
          </cell>
          <cell r="DO230">
            <v>52</v>
          </cell>
          <cell r="DP230">
            <v>52</v>
          </cell>
          <cell r="DQ230">
            <v>52</v>
          </cell>
          <cell r="DR230">
            <v>52</v>
          </cell>
          <cell r="DS230">
            <v>39</v>
          </cell>
          <cell r="DT230">
            <v>39</v>
          </cell>
          <cell r="DU230">
            <v>156</v>
          </cell>
          <cell r="DV230">
            <v>104</v>
          </cell>
          <cell r="DW230">
            <v>39</v>
          </cell>
          <cell r="DX230">
            <v>104</v>
          </cell>
          <cell r="DY230">
            <v>91</v>
          </cell>
          <cell r="DZ230">
            <v>52</v>
          </cell>
          <cell r="EA230">
            <v>91</v>
          </cell>
          <cell r="EB230">
            <v>52</v>
          </cell>
          <cell r="EC230">
            <v>52</v>
          </cell>
          <cell r="ED230">
            <v>52</v>
          </cell>
          <cell r="EE230">
            <v>156</v>
          </cell>
          <cell r="EF230">
            <v>65</v>
          </cell>
          <cell r="EG230">
            <v>130</v>
          </cell>
          <cell r="EH230">
            <v>78</v>
          </cell>
          <cell r="EK230" t="str">
            <v xml:space="preserve">Zach Fitzgerald </v>
          </cell>
        </row>
        <row r="231">
          <cell r="A231">
            <v>228</v>
          </cell>
          <cell r="B231" t="str">
            <v>Tim Conboy</v>
          </cell>
          <cell r="D231">
            <v>1</v>
          </cell>
          <cell r="E231">
            <v>1</v>
          </cell>
          <cell r="F231">
            <v>1</v>
          </cell>
          <cell r="G231">
            <v>250</v>
          </cell>
          <cell r="H231">
            <v>350</v>
          </cell>
          <cell r="I231">
            <v>280</v>
          </cell>
          <cell r="J231">
            <v>250</v>
          </cell>
          <cell r="K231">
            <v>225</v>
          </cell>
          <cell r="L231">
            <v>175</v>
          </cell>
          <cell r="M231">
            <v>175</v>
          </cell>
          <cell r="N231">
            <v>162.5</v>
          </cell>
          <cell r="O231">
            <v>350</v>
          </cell>
          <cell r="P231">
            <v>175</v>
          </cell>
          <cell r="Q231">
            <v>175</v>
          </cell>
          <cell r="R231">
            <v>385.00000000000006</v>
          </cell>
          <cell r="S231">
            <v>525</v>
          </cell>
          <cell r="T231">
            <v>125</v>
          </cell>
          <cell r="U231">
            <v>100</v>
          </cell>
          <cell r="V231">
            <v>100</v>
          </cell>
          <cell r="W231">
            <v>87.5</v>
          </cell>
          <cell r="X231">
            <v>87.5</v>
          </cell>
          <cell r="Y231">
            <v>157.5</v>
          </cell>
          <cell r="Z231">
            <v>262.5</v>
          </cell>
          <cell r="AA231">
            <v>157.5</v>
          </cell>
          <cell r="AB231">
            <v>157.5</v>
          </cell>
          <cell r="AC231">
            <v>385.00000000000006</v>
          </cell>
          <cell r="AD231">
            <v>100</v>
          </cell>
          <cell r="AE231">
            <v>465.5</v>
          </cell>
          <cell r="AF231">
            <v>402.49999999999994</v>
          </cell>
          <cell r="AG231">
            <v>312.5</v>
          </cell>
          <cell r="AH231">
            <v>162.5</v>
          </cell>
          <cell r="AI231">
            <v>350</v>
          </cell>
          <cell r="AJ231">
            <v>168</v>
          </cell>
          <cell r="AK231">
            <v>250</v>
          </cell>
          <cell r="AL231">
            <v>175</v>
          </cell>
          <cell r="AM231">
            <v>175</v>
          </cell>
          <cell r="AX231">
            <v>350</v>
          </cell>
          <cell r="AY231">
            <v>280</v>
          </cell>
          <cell r="AZ231">
            <v>175</v>
          </cell>
          <cell r="BA231">
            <v>157.5</v>
          </cell>
          <cell r="BB231">
            <v>140</v>
          </cell>
          <cell r="BC231">
            <v>70</v>
          </cell>
          <cell r="BD231">
            <v>210</v>
          </cell>
          <cell r="BE231">
            <v>122.49999999999999</v>
          </cell>
          <cell r="BF231">
            <v>244.99999999999997</v>
          </cell>
          <cell r="BG231">
            <v>122.49999999999999</v>
          </cell>
          <cell r="BH231">
            <v>140</v>
          </cell>
          <cell r="BI231">
            <v>140</v>
          </cell>
          <cell r="BJ231">
            <v>140</v>
          </cell>
          <cell r="BK231">
            <v>420</v>
          </cell>
          <cell r="BL231">
            <v>375</v>
          </cell>
          <cell r="BM231">
            <v>350</v>
          </cell>
          <cell r="BN231">
            <v>465.5</v>
          </cell>
          <cell r="BO231">
            <v>70</v>
          </cell>
          <cell r="BP231">
            <v>350</v>
          </cell>
          <cell r="BQ231">
            <v>350</v>
          </cell>
          <cell r="BR231">
            <v>175</v>
          </cell>
          <cell r="BS231">
            <v>175</v>
          </cell>
          <cell r="CB231">
            <v>280</v>
          </cell>
          <cell r="CC231">
            <v>224</v>
          </cell>
          <cell r="CD231">
            <v>112</v>
          </cell>
          <cell r="CE231">
            <v>98</v>
          </cell>
          <cell r="CF231">
            <v>56</v>
          </cell>
          <cell r="CG231">
            <v>49</v>
          </cell>
          <cell r="CH231">
            <v>280</v>
          </cell>
          <cell r="CJ231">
            <v>70</v>
          </cell>
          <cell r="CK231">
            <v>35</v>
          </cell>
          <cell r="CL231">
            <v>35</v>
          </cell>
          <cell r="CM231">
            <v>28</v>
          </cell>
          <cell r="CN231">
            <v>56</v>
          </cell>
          <cell r="CO231">
            <v>196</v>
          </cell>
          <cell r="CP231">
            <v>336</v>
          </cell>
          <cell r="CQ231">
            <v>210</v>
          </cell>
          <cell r="CR231">
            <v>98</v>
          </cell>
          <cell r="CS231">
            <v>182</v>
          </cell>
          <cell r="CT231">
            <v>168</v>
          </cell>
          <cell r="CU231">
            <v>154</v>
          </cell>
          <cell r="CV231">
            <v>154</v>
          </cell>
          <cell r="CW231">
            <v>154</v>
          </cell>
          <cell r="CX231">
            <v>70</v>
          </cell>
          <cell r="CY231">
            <v>70</v>
          </cell>
          <cell r="CZ231">
            <v>98</v>
          </cell>
          <cell r="DA231">
            <v>70</v>
          </cell>
          <cell r="DB231">
            <v>70</v>
          </cell>
          <cell r="DC231">
            <v>42</v>
          </cell>
          <cell r="DD231">
            <v>42</v>
          </cell>
          <cell r="DE231">
            <v>210</v>
          </cell>
          <cell r="DF231">
            <v>224</v>
          </cell>
          <cell r="DG231">
            <v>98</v>
          </cell>
          <cell r="DH231">
            <v>98</v>
          </cell>
          <cell r="DI231">
            <v>224</v>
          </cell>
          <cell r="DJ231">
            <v>140</v>
          </cell>
          <cell r="DK231">
            <v>140</v>
          </cell>
          <cell r="DL231">
            <v>56</v>
          </cell>
          <cell r="DM231">
            <v>42</v>
          </cell>
          <cell r="DN231">
            <v>42</v>
          </cell>
          <cell r="DO231">
            <v>56</v>
          </cell>
          <cell r="DP231">
            <v>56</v>
          </cell>
          <cell r="DQ231">
            <v>56</v>
          </cell>
          <cell r="DR231">
            <v>56</v>
          </cell>
          <cell r="DS231">
            <v>42</v>
          </cell>
          <cell r="DT231">
            <v>42</v>
          </cell>
          <cell r="DU231">
            <v>168</v>
          </cell>
          <cell r="DV231">
            <v>112</v>
          </cell>
          <cell r="DW231">
            <v>42</v>
          </cell>
          <cell r="DX231">
            <v>112</v>
          </cell>
          <cell r="DY231">
            <v>98</v>
          </cell>
          <cell r="DZ231">
            <v>56</v>
          </cell>
          <cell r="EA231">
            <v>98</v>
          </cell>
          <cell r="EB231">
            <v>56</v>
          </cell>
          <cell r="EC231">
            <v>56</v>
          </cell>
          <cell r="ED231">
            <v>56</v>
          </cell>
          <cell r="EE231">
            <v>168</v>
          </cell>
          <cell r="EF231">
            <v>70</v>
          </cell>
          <cell r="EG231">
            <v>140</v>
          </cell>
          <cell r="EH231">
            <v>84</v>
          </cell>
          <cell r="EK231" t="str">
            <v>Tim Conboy</v>
          </cell>
        </row>
        <row r="232">
          <cell r="A232">
            <v>229</v>
          </cell>
          <cell r="B232" t="str">
            <v>Ryan Duncan</v>
          </cell>
          <cell r="D232">
            <v>1</v>
          </cell>
          <cell r="E232">
            <v>1</v>
          </cell>
          <cell r="F232">
            <v>1</v>
          </cell>
          <cell r="G232">
            <v>240</v>
          </cell>
          <cell r="H232">
            <v>330</v>
          </cell>
          <cell r="I232">
            <v>225</v>
          </cell>
          <cell r="J232">
            <v>240</v>
          </cell>
          <cell r="K232">
            <v>216</v>
          </cell>
          <cell r="L232">
            <v>168</v>
          </cell>
          <cell r="M232">
            <v>168</v>
          </cell>
          <cell r="N232">
            <v>156</v>
          </cell>
          <cell r="O232">
            <v>330</v>
          </cell>
          <cell r="P232">
            <v>168</v>
          </cell>
          <cell r="Q232">
            <v>168</v>
          </cell>
          <cell r="R232">
            <v>363.00000000000006</v>
          </cell>
          <cell r="S232">
            <v>495</v>
          </cell>
          <cell r="T232">
            <v>120</v>
          </cell>
          <cell r="U232">
            <v>96</v>
          </cell>
          <cell r="V232">
            <v>96</v>
          </cell>
          <cell r="W232">
            <v>84</v>
          </cell>
          <cell r="X232">
            <v>84</v>
          </cell>
          <cell r="Y232">
            <v>148.5</v>
          </cell>
          <cell r="Z232">
            <v>247.5</v>
          </cell>
          <cell r="AA232">
            <v>148.5</v>
          </cell>
          <cell r="AB232">
            <v>148.5</v>
          </cell>
          <cell r="AC232">
            <v>363.00000000000006</v>
          </cell>
          <cell r="AD232">
            <v>96</v>
          </cell>
          <cell r="AE232">
            <v>438.90000000000003</v>
          </cell>
          <cell r="AF232">
            <v>379.49999999999994</v>
          </cell>
          <cell r="AG232">
            <v>300</v>
          </cell>
          <cell r="AH232">
            <v>156</v>
          </cell>
          <cell r="AI232">
            <v>281.25</v>
          </cell>
          <cell r="AJ232">
            <v>135</v>
          </cell>
          <cell r="AK232">
            <v>240</v>
          </cell>
          <cell r="AL232">
            <v>165</v>
          </cell>
          <cell r="AM232">
            <v>165</v>
          </cell>
          <cell r="AX232">
            <v>330</v>
          </cell>
          <cell r="AY232">
            <v>264</v>
          </cell>
          <cell r="AZ232">
            <v>165</v>
          </cell>
          <cell r="BA232">
            <v>148.5</v>
          </cell>
          <cell r="BB232">
            <v>132</v>
          </cell>
          <cell r="BC232">
            <v>66</v>
          </cell>
          <cell r="BD232">
            <v>198</v>
          </cell>
          <cell r="BE232">
            <v>115.49999999999999</v>
          </cell>
          <cell r="BF232">
            <v>230.99999999999997</v>
          </cell>
          <cell r="BG232">
            <v>115.49999999999999</v>
          </cell>
          <cell r="BH232">
            <v>132</v>
          </cell>
          <cell r="BI232">
            <v>132</v>
          </cell>
          <cell r="BJ232">
            <v>132</v>
          </cell>
          <cell r="BK232">
            <v>396</v>
          </cell>
          <cell r="BL232">
            <v>360</v>
          </cell>
          <cell r="BM232">
            <v>330</v>
          </cell>
          <cell r="BN232">
            <v>438.90000000000003</v>
          </cell>
          <cell r="BO232">
            <v>66</v>
          </cell>
          <cell r="BP232">
            <v>330</v>
          </cell>
          <cell r="BQ232">
            <v>330</v>
          </cell>
          <cell r="BR232">
            <v>165</v>
          </cell>
          <cell r="BS232">
            <v>165</v>
          </cell>
          <cell r="CB232">
            <v>225</v>
          </cell>
          <cell r="CC232">
            <v>180</v>
          </cell>
          <cell r="CD232">
            <v>90</v>
          </cell>
          <cell r="CE232">
            <v>78.75</v>
          </cell>
          <cell r="CF232">
            <v>45</v>
          </cell>
          <cell r="CG232">
            <v>39.375</v>
          </cell>
          <cell r="CH232">
            <v>225</v>
          </cell>
          <cell r="CJ232">
            <v>56.25</v>
          </cell>
          <cell r="CK232">
            <v>28.125</v>
          </cell>
          <cell r="CL232">
            <v>28.125</v>
          </cell>
          <cell r="CM232">
            <v>22.5</v>
          </cell>
          <cell r="CN232">
            <v>45</v>
          </cell>
          <cell r="CO232">
            <v>157.5</v>
          </cell>
          <cell r="CP232">
            <v>270</v>
          </cell>
          <cell r="CQ232">
            <v>168.75</v>
          </cell>
          <cell r="CR232">
            <v>78.75</v>
          </cell>
          <cell r="CS232">
            <v>146.25</v>
          </cell>
          <cell r="CT232">
            <v>135</v>
          </cell>
          <cell r="CU232">
            <v>123.75000000000001</v>
          </cell>
          <cell r="CV232">
            <v>123.75000000000001</v>
          </cell>
          <cell r="CW232">
            <v>123.75000000000001</v>
          </cell>
          <cell r="CX232">
            <v>56.25</v>
          </cell>
          <cell r="CY232">
            <v>56.25</v>
          </cell>
          <cell r="CZ232">
            <v>78.75</v>
          </cell>
          <cell r="DA232">
            <v>56.25</v>
          </cell>
          <cell r="DB232">
            <v>56.25</v>
          </cell>
          <cell r="DC232">
            <v>33.75</v>
          </cell>
          <cell r="DD232">
            <v>33.75</v>
          </cell>
          <cell r="DE232">
            <v>168.75</v>
          </cell>
          <cell r="DF232">
            <v>180</v>
          </cell>
          <cell r="DG232">
            <v>78.75</v>
          </cell>
          <cell r="DH232">
            <v>78.75</v>
          </cell>
          <cell r="DI232">
            <v>180</v>
          </cell>
          <cell r="DJ232">
            <v>112.5</v>
          </cell>
          <cell r="DK232">
            <v>112.5</v>
          </cell>
          <cell r="DL232">
            <v>45</v>
          </cell>
          <cell r="DM232">
            <v>33.75</v>
          </cell>
          <cell r="DN232">
            <v>33.75</v>
          </cell>
          <cell r="DO232">
            <v>45</v>
          </cell>
          <cell r="DP232">
            <v>45</v>
          </cell>
          <cell r="DQ232">
            <v>45</v>
          </cell>
          <cell r="DR232">
            <v>45</v>
          </cell>
          <cell r="DS232">
            <v>33.75</v>
          </cell>
          <cell r="DT232">
            <v>33.75</v>
          </cell>
          <cell r="DU232">
            <v>135</v>
          </cell>
          <cell r="DV232">
            <v>90</v>
          </cell>
          <cell r="DW232">
            <v>33.75</v>
          </cell>
          <cell r="DX232">
            <v>90</v>
          </cell>
          <cell r="DY232">
            <v>78.75</v>
          </cell>
          <cell r="DZ232">
            <v>45</v>
          </cell>
          <cell r="EA232">
            <v>78.75</v>
          </cell>
          <cell r="EB232">
            <v>45</v>
          </cell>
          <cell r="EC232">
            <v>45</v>
          </cell>
          <cell r="ED232">
            <v>45</v>
          </cell>
          <cell r="EE232">
            <v>135</v>
          </cell>
          <cell r="EF232">
            <v>56.25</v>
          </cell>
          <cell r="EG232">
            <v>112.5</v>
          </cell>
          <cell r="EH232">
            <v>67.5</v>
          </cell>
          <cell r="EK232" t="str">
            <v>Ryan Duncan</v>
          </cell>
        </row>
        <row r="233">
          <cell r="A233">
            <v>230</v>
          </cell>
          <cell r="B233" t="str">
            <v>Andrew Conboy</v>
          </cell>
          <cell r="D233">
            <v>1</v>
          </cell>
          <cell r="E233">
            <v>1</v>
          </cell>
          <cell r="F233">
            <v>1</v>
          </cell>
          <cell r="G233">
            <v>230</v>
          </cell>
          <cell r="H233">
            <v>325</v>
          </cell>
          <cell r="I233">
            <v>250</v>
          </cell>
          <cell r="J233">
            <v>230</v>
          </cell>
          <cell r="K233">
            <v>207</v>
          </cell>
          <cell r="L233">
            <v>161</v>
          </cell>
          <cell r="M233">
            <v>161</v>
          </cell>
          <cell r="N233">
            <v>149.5</v>
          </cell>
          <cell r="O233">
            <v>325</v>
          </cell>
          <cell r="P233">
            <v>161</v>
          </cell>
          <cell r="Q233">
            <v>161</v>
          </cell>
          <cell r="R233">
            <v>357.50000000000006</v>
          </cell>
          <cell r="S233">
            <v>487.5</v>
          </cell>
          <cell r="T233">
            <v>115</v>
          </cell>
          <cell r="U233">
            <v>92</v>
          </cell>
          <cell r="V233">
            <v>92</v>
          </cell>
          <cell r="W233">
            <v>80.5</v>
          </cell>
          <cell r="X233">
            <v>80.5</v>
          </cell>
          <cell r="Y233">
            <v>146.25</v>
          </cell>
          <cell r="Z233">
            <v>243.75</v>
          </cell>
          <cell r="AA233">
            <v>146.25</v>
          </cell>
          <cell r="AB233">
            <v>146.25</v>
          </cell>
          <cell r="AC233">
            <v>357.50000000000006</v>
          </cell>
          <cell r="AD233">
            <v>92</v>
          </cell>
          <cell r="AE233">
            <v>432.25</v>
          </cell>
          <cell r="AF233">
            <v>373.74999999999994</v>
          </cell>
          <cell r="AG233">
            <v>287.5</v>
          </cell>
          <cell r="AH233">
            <v>149.5</v>
          </cell>
          <cell r="AI233">
            <v>312.5</v>
          </cell>
          <cell r="AJ233">
            <v>150</v>
          </cell>
          <cell r="AK233">
            <v>230</v>
          </cell>
          <cell r="AL233">
            <v>162.5</v>
          </cell>
          <cell r="AM233">
            <v>162.5</v>
          </cell>
          <cell r="AX233">
            <v>325</v>
          </cell>
          <cell r="AY233">
            <v>260</v>
          </cell>
          <cell r="AZ233">
            <v>162.5</v>
          </cell>
          <cell r="BA233">
            <v>146.25</v>
          </cell>
          <cell r="BB233">
            <v>130</v>
          </cell>
          <cell r="BC233">
            <v>65</v>
          </cell>
          <cell r="BD233">
            <v>195</v>
          </cell>
          <cell r="BE233">
            <v>113.74999999999999</v>
          </cell>
          <cell r="BF233">
            <v>227.49999999999997</v>
          </cell>
          <cell r="BG233">
            <v>113.74999999999999</v>
          </cell>
          <cell r="BH233">
            <v>130</v>
          </cell>
          <cell r="BI233">
            <v>130</v>
          </cell>
          <cell r="BJ233">
            <v>130</v>
          </cell>
          <cell r="BK233">
            <v>390</v>
          </cell>
          <cell r="BL233">
            <v>345</v>
          </cell>
          <cell r="BM233">
            <v>325</v>
          </cell>
          <cell r="BN233">
            <v>432.25</v>
          </cell>
          <cell r="BO233">
            <v>65</v>
          </cell>
          <cell r="BP233">
            <v>325</v>
          </cell>
          <cell r="BQ233">
            <v>325</v>
          </cell>
          <cell r="BR233">
            <v>162.5</v>
          </cell>
          <cell r="BS233">
            <v>162.5</v>
          </cell>
          <cell r="CB233">
            <v>250</v>
          </cell>
          <cell r="CC233">
            <v>200</v>
          </cell>
          <cell r="CD233">
            <v>100</v>
          </cell>
          <cell r="CE233">
            <v>87.5</v>
          </cell>
          <cell r="CF233">
            <v>50</v>
          </cell>
          <cell r="CG233">
            <v>43.75</v>
          </cell>
          <cell r="CH233">
            <v>250</v>
          </cell>
          <cell r="CJ233">
            <v>62.5</v>
          </cell>
          <cell r="CK233">
            <v>31.25</v>
          </cell>
          <cell r="CL233">
            <v>31.25</v>
          </cell>
          <cell r="CM233">
            <v>25</v>
          </cell>
          <cell r="CN233">
            <v>50</v>
          </cell>
          <cell r="CO233">
            <v>175</v>
          </cell>
          <cell r="CP233">
            <v>300</v>
          </cell>
          <cell r="CQ233">
            <v>187.5</v>
          </cell>
          <cell r="CR233">
            <v>87.5</v>
          </cell>
          <cell r="CS233">
            <v>162.5</v>
          </cell>
          <cell r="CT233">
            <v>150</v>
          </cell>
          <cell r="CU233">
            <v>137.5</v>
          </cell>
          <cell r="CV233">
            <v>137.5</v>
          </cell>
          <cell r="CW233">
            <v>137.5</v>
          </cell>
          <cell r="CX233">
            <v>62.5</v>
          </cell>
          <cell r="CY233">
            <v>62.5</v>
          </cell>
          <cell r="CZ233">
            <v>87.5</v>
          </cell>
          <cell r="DA233">
            <v>62.5</v>
          </cell>
          <cell r="DB233">
            <v>62.5</v>
          </cell>
          <cell r="DC233">
            <v>37.5</v>
          </cell>
          <cell r="DD233">
            <v>37.5</v>
          </cell>
          <cell r="DE233">
            <v>187.5</v>
          </cell>
          <cell r="DF233">
            <v>200</v>
          </cell>
          <cell r="DG233">
            <v>87.5</v>
          </cell>
          <cell r="DH233">
            <v>87.5</v>
          </cell>
          <cell r="DI233">
            <v>200</v>
          </cell>
          <cell r="DJ233">
            <v>125</v>
          </cell>
          <cell r="DK233">
            <v>125</v>
          </cell>
          <cell r="DL233">
            <v>50</v>
          </cell>
          <cell r="DM233">
            <v>37.5</v>
          </cell>
          <cell r="DN233">
            <v>37.5</v>
          </cell>
          <cell r="DO233">
            <v>50</v>
          </cell>
          <cell r="DP233">
            <v>50</v>
          </cell>
          <cell r="DQ233">
            <v>50</v>
          </cell>
          <cell r="DR233">
            <v>50</v>
          </cell>
          <cell r="DS233">
            <v>37.5</v>
          </cell>
          <cell r="DT233">
            <v>37.5</v>
          </cell>
          <cell r="DU233">
            <v>150</v>
          </cell>
          <cell r="DV233">
            <v>100</v>
          </cell>
          <cell r="DW233">
            <v>37.5</v>
          </cell>
          <cell r="DX233">
            <v>100</v>
          </cell>
          <cell r="DY233">
            <v>87.5</v>
          </cell>
          <cell r="DZ233">
            <v>50</v>
          </cell>
          <cell r="EA233">
            <v>87.5</v>
          </cell>
          <cell r="EB233">
            <v>50</v>
          </cell>
          <cell r="EC233">
            <v>50</v>
          </cell>
          <cell r="ED233">
            <v>50</v>
          </cell>
          <cell r="EE233">
            <v>150</v>
          </cell>
          <cell r="EF233">
            <v>62.5</v>
          </cell>
          <cell r="EG233">
            <v>125</v>
          </cell>
          <cell r="EH233">
            <v>75</v>
          </cell>
          <cell r="EK233" t="str">
            <v>Andrew Conboy</v>
          </cell>
        </row>
        <row r="234">
          <cell r="A234">
            <v>231</v>
          </cell>
          <cell r="B234" t="str">
            <v>Urule Igbavboa</v>
          </cell>
          <cell r="D234">
            <v>1</v>
          </cell>
          <cell r="E234">
            <v>1</v>
          </cell>
          <cell r="F234">
            <v>1</v>
          </cell>
          <cell r="G234">
            <v>220</v>
          </cell>
          <cell r="H234">
            <v>300</v>
          </cell>
          <cell r="I234">
            <v>230</v>
          </cell>
          <cell r="J234">
            <v>220</v>
          </cell>
          <cell r="K234">
            <v>198</v>
          </cell>
          <cell r="L234">
            <v>154</v>
          </cell>
          <cell r="M234">
            <v>154</v>
          </cell>
          <cell r="N234">
            <v>143</v>
          </cell>
          <cell r="O234">
            <v>300</v>
          </cell>
          <cell r="P234">
            <v>154</v>
          </cell>
          <cell r="Q234">
            <v>154</v>
          </cell>
          <cell r="R234">
            <v>330</v>
          </cell>
          <cell r="S234">
            <v>450</v>
          </cell>
          <cell r="T234">
            <v>110</v>
          </cell>
          <cell r="U234">
            <v>88</v>
          </cell>
          <cell r="V234">
            <v>88</v>
          </cell>
          <cell r="W234">
            <v>77</v>
          </cell>
          <cell r="X234">
            <v>77</v>
          </cell>
          <cell r="Y234">
            <v>135</v>
          </cell>
          <cell r="Z234">
            <v>225</v>
          </cell>
          <cell r="AA234">
            <v>135</v>
          </cell>
          <cell r="AB234">
            <v>135</v>
          </cell>
          <cell r="AC234">
            <v>330</v>
          </cell>
          <cell r="AD234">
            <v>88</v>
          </cell>
          <cell r="AE234">
            <v>399</v>
          </cell>
          <cell r="AF234">
            <v>345</v>
          </cell>
          <cell r="AG234">
            <v>275</v>
          </cell>
          <cell r="AH234">
            <v>143</v>
          </cell>
          <cell r="AI234">
            <v>287.5</v>
          </cell>
          <cell r="AJ234">
            <v>138</v>
          </cell>
          <cell r="AK234">
            <v>220</v>
          </cell>
          <cell r="AL234">
            <v>150</v>
          </cell>
          <cell r="AM234">
            <v>150</v>
          </cell>
          <cell r="AX234">
            <v>300</v>
          </cell>
          <cell r="AY234">
            <v>240</v>
          </cell>
          <cell r="AZ234">
            <v>150</v>
          </cell>
          <cell r="BA234">
            <v>135</v>
          </cell>
          <cell r="BB234">
            <v>120</v>
          </cell>
          <cell r="BC234">
            <v>60</v>
          </cell>
          <cell r="BD234">
            <v>180</v>
          </cell>
          <cell r="BE234">
            <v>105</v>
          </cell>
          <cell r="BF234">
            <v>210</v>
          </cell>
          <cell r="BG234">
            <v>105</v>
          </cell>
          <cell r="BH234">
            <v>120</v>
          </cell>
          <cell r="BI234">
            <v>120</v>
          </cell>
          <cell r="BJ234">
            <v>120</v>
          </cell>
          <cell r="BK234">
            <v>360</v>
          </cell>
          <cell r="BL234">
            <v>330</v>
          </cell>
          <cell r="BM234">
            <v>300</v>
          </cell>
          <cell r="BN234">
            <v>399</v>
          </cell>
          <cell r="BO234">
            <v>60</v>
          </cell>
          <cell r="BP234">
            <v>300</v>
          </cell>
          <cell r="BQ234">
            <v>300</v>
          </cell>
          <cell r="BR234">
            <v>150</v>
          </cell>
          <cell r="BS234">
            <v>150</v>
          </cell>
          <cell r="CB234">
            <v>230</v>
          </cell>
          <cell r="CC234">
            <v>184</v>
          </cell>
          <cell r="CD234">
            <v>92</v>
          </cell>
          <cell r="CE234">
            <v>80.5</v>
          </cell>
          <cell r="CF234">
            <v>46</v>
          </cell>
          <cell r="CG234">
            <v>40.25</v>
          </cell>
          <cell r="CH234">
            <v>230</v>
          </cell>
          <cell r="CJ234">
            <v>57.5</v>
          </cell>
          <cell r="CK234">
            <v>28.75</v>
          </cell>
          <cell r="CL234">
            <v>28.75</v>
          </cell>
          <cell r="CM234">
            <v>23</v>
          </cell>
          <cell r="CN234">
            <v>46</v>
          </cell>
          <cell r="CO234">
            <v>161</v>
          </cell>
          <cell r="CP234">
            <v>276</v>
          </cell>
          <cell r="CQ234">
            <v>172.5</v>
          </cell>
          <cell r="CR234">
            <v>80.5</v>
          </cell>
          <cell r="CS234">
            <v>149.5</v>
          </cell>
          <cell r="CT234">
            <v>138</v>
          </cell>
          <cell r="CU234">
            <v>126.50000000000001</v>
          </cell>
          <cell r="CV234">
            <v>126.50000000000001</v>
          </cell>
          <cell r="CW234">
            <v>126.50000000000001</v>
          </cell>
          <cell r="CX234">
            <v>57.5</v>
          </cell>
          <cell r="CY234">
            <v>57.5</v>
          </cell>
          <cell r="CZ234">
            <v>80.5</v>
          </cell>
          <cell r="DA234">
            <v>57.5</v>
          </cell>
          <cell r="DB234">
            <v>57.5</v>
          </cell>
          <cell r="DC234">
            <v>34.5</v>
          </cell>
          <cell r="DD234">
            <v>34.5</v>
          </cell>
          <cell r="DE234">
            <v>172.5</v>
          </cell>
          <cell r="DF234">
            <v>184</v>
          </cell>
          <cell r="DG234">
            <v>80.5</v>
          </cell>
          <cell r="DH234">
            <v>80.5</v>
          </cell>
          <cell r="DI234">
            <v>184</v>
          </cell>
          <cell r="DJ234">
            <v>115</v>
          </cell>
          <cell r="DK234">
            <v>115</v>
          </cell>
          <cell r="DL234">
            <v>46</v>
          </cell>
          <cell r="DM234">
            <v>34.5</v>
          </cell>
          <cell r="DN234">
            <v>34.5</v>
          </cell>
          <cell r="DO234">
            <v>46</v>
          </cell>
          <cell r="DP234">
            <v>46</v>
          </cell>
          <cell r="DQ234">
            <v>46</v>
          </cell>
          <cell r="DR234">
            <v>46</v>
          </cell>
          <cell r="DS234">
            <v>34.5</v>
          </cell>
          <cell r="DT234">
            <v>34.5</v>
          </cell>
          <cell r="DU234">
            <v>138</v>
          </cell>
          <cell r="DV234">
            <v>92</v>
          </cell>
          <cell r="DW234">
            <v>34.5</v>
          </cell>
          <cell r="DX234">
            <v>92</v>
          </cell>
          <cell r="DY234">
            <v>80.5</v>
          </cell>
          <cell r="DZ234">
            <v>46</v>
          </cell>
          <cell r="EA234">
            <v>80.5</v>
          </cell>
          <cell r="EB234">
            <v>46</v>
          </cell>
          <cell r="EC234">
            <v>46</v>
          </cell>
          <cell r="ED234">
            <v>46</v>
          </cell>
          <cell r="EE234">
            <v>138</v>
          </cell>
          <cell r="EF234">
            <v>57.5</v>
          </cell>
          <cell r="EG234">
            <v>115</v>
          </cell>
          <cell r="EH234">
            <v>69</v>
          </cell>
          <cell r="EK234" t="str">
            <v>Urule Igbavboa</v>
          </cell>
        </row>
        <row r="235">
          <cell r="A235">
            <v>232</v>
          </cell>
          <cell r="B235" t="str">
            <v>Mark Stewart</v>
          </cell>
          <cell r="D235">
            <v>1</v>
          </cell>
          <cell r="E235">
            <v>1</v>
          </cell>
          <cell r="F235">
            <v>1</v>
          </cell>
          <cell r="G235">
            <v>250</v>
          </cell>
          <cell r="H235">
            <v>380</v>
          </cell>
          <cell r="I235">
            <v>295</v>
          </cell>
          <cell r="J235">
            <v>250</v>
          </cell>
          <cell r="K235">
            <v>225</v>
          </cell>
          <cell r="L235">
            <v>175</v>
          </cell>
          <cell r="M235">
            <v>175</v>
          </cell>
          <cell r="N235">
            <v>162.5</v>
          </cell>
          <cell r="O235">
            <v>380</v>
          </cell>
          <cell r="P235">
            <v>175</v>
          </cell>
          <cell r="Q235">
            <v>175</v>
          </cell>
          <cell r="R235">
            <v>418.00000000000006</v>
          </cell>
          <cell r="S235">
            <v>570</v>
          </cell>
          <cell r="T235">
            <v>125</v>
          </cell>
          <cell r="U235">
            <v>100</v>
          </cell>
          <cell r="V235">
            <v>100</v>
          </cell>
          <cell r="W235">
            <v>87.5</v>
          </cell>
          <cell r="X235">
            <v>87.5</v>
          </cell>
          <cell r="Y235">
            <v>171</v>
          </cell>
          <cell r="Z235">
            <v>285</v>
          </cell>
          <cell r="AA235">
            <v>171</v>
          </cell>
          <cell r="AB235">
            <v>171</v>
          </cell>
          <cell r="AC235">
            <v>418.00000000000006</v>
          </cell>
          <cell r="AD235">
            <v>100</v>
          </cell>
          <cell r="AE235">
            <v>505.40000000000003</v>
          </cell>
          <cell r="AF235">
            <v>436.99999999999994</v>
          </cell>
          <cell r="AG235">
            <v>312.5</v>
          </cell>
          <cell r="AH235">
            <v>162.5</v>
          </cell>
          <cell r="AI235">
            <v>368.75</v>
          </cell>
          <cell r="AJ235">
            <v>177</v>
          </cell>
          <cell r="AK235">
            <v>250</v>
          </cell>
          <cell r="AL235">
            <v>190</v>
          </cell>
          <cell r="AM235">
            <v>190</v>
          </cell>
          <cell r="AX235">
            <v>380</v>
          </cell>
          <cell r="AY235">
            <v>304</v>
          </cell>
          <cell r="AZ235">
            <v>190</v>
          </cell>
          <cell r="BA235">
            <v>171</v>
          </cell>
          <cell r="BB235">
            <v>152</v>
          </cell>
          <cell r="BC235">
            <v>76</v>
          </cell>
          <cell r="BD235">
            <v>228</v>
          </cell>
          <cell r="BE235">
            <v>133</v>
          </cell>
          <cell r="BF235">
            <v>266</v>
          </cell>
          <cell r="BG235">
            <v>133</v>
          </cell>
          <cell r="BH235">
            <v>152</v>
          </cell>
          <cell r="BI235">
            <v>152</v>
          </cell>
          <cell r="BJ235">
            <v>152</v>
          </cell>
          <cell r="BK235">
            <v>456</v>
          </cell>
          <cell r="BL235">
            <v>375</v>
          </cell>
          <cell r="BM235">
            <v>380</v>
          </cell>
          <cell r="BN235">
            <v>505.40000000000003</v>
          </cell>
          <cell r="BO235">
            <v>76</v>
          </cell>
          <cell r="BP235">
            <v>380</v>
          </cell>
          <cell r="BQ235">
            <v>380</v>
          </cell>
          <cell r="BR235">
            <v>190</v>
          </cell>
          <cell r="BS235">
            <v>190</v>
          </cell>
          <cell r="CB235">
            <v>295</v>
          </cell>
          <cell r="CC235">
            <v>236</v>
          </cell>
          <cell r="CD235">
            <v>118</v>
          </cell>
          <cell r="CE235">
            <v>103.25</v>
          </cell>
          <cell r="CF235">
            <v>59</v>
          </cell>
          <cell r="CG235">
            <v>51.625</v>
          </cell>
          <cell r="CH235">
            <v>295</v>
          </cell>
          <cell r="CJ235">
            <v>73.75</v>
          </cell>
          <cell r="CK235">
            <v>36.875</v>
          </cell>
          <cell r="CL235">
            <v>36.875</v>
          </cell>
          <cell r="CM235">
            <v>29.5</v>
          </cell>
          <cell r="CN235">
            <v>59</v>
          </cell>
          <cell r="CO235">
            <v>206.5</v>
          </cell>
          <cell r="CP235">
            <v>354</v>
          </cell>
          <cell r="CQ235">
            <v>221.25</v>
          </cell>
          <cell r="CR235">
            <v>103.25</v>
          </cell>
          <cell r="CS235">
            <v>191.75</v>
          </cell>
          <cell r="CT235">
            <v>177</v>
          </cell>
          <cell r="CU235">
            <v>162.25</v>
          </cell>
          <cell r="CV235">
            <v>162.25</v>
          </cell>
          <cell r="CW235">
            <v>162.25</v>
          </cell>
          <cell r="CX235">
            <v>73.75</v>
          </cell>
          <cell r="CY235">
            <v>73.75</v>
          </cell>
          <cell r="CZ235">
            <v>103.25</v>
          </cell>
          <cell r="DA235">
            <v>73.75</v>
          </cell>
          <cell r="DB235">
            <v>73.75</v>
          </cell>
          <cell r="DC235">
            <v>44.25</v>
          </cell>
          <cell r="DD235">
            <v>44.25</v>
          </cell>
          <cell r="DE235">
            <v>221.25</v>
          </cell>
          <cell r="DF235">
            <v>236</v>
          </cell>
          <cell r="DG235">
            <v>103.25</v>
          </cell>
          <cell r="DH235">
            <v>103.25</v>
          </cell>
          <cell r="DI235">
            <v>236</v>
          </cell>
          <cell r="DJ235">
            <v>147.5</v>
          </cell>
          <cell r="DK235">
            <v>147.5</v>
          </cell>
          <cell r="DL235">
            <v>59</v>
          </cell>
          <cell r="DM235">
            <v>44.25</v>
          </cell>
          <cell r="DN235">
            <v>44.25</v>
          </cell>
          <cell r="DO235">
            <v>59</v>
          </cell>
          <cell r="DP235">
            <v>59</v>
          </cell>
          <cell r="DQ235">
            <v>59</v>
          </cell>
          <cell r="DR235">
            <v>59</v>
          </cell>
          <cell r="DS235">
            <v>44.25</v>
          </cell>
          <cell r="DT235">
            <v>44.25</v>
          </cell>
          <cell r="DU235">
            <v>177</v>
          </cell>
          <cell r="DV235">
            <v>118</v>
          </cell>
          <cell r="DW235">
            <v>44.25</v>
          </cell>
          <cell r="DX235">
            <v>118</v>
          </cell>
          <cell r="DY235">
            <v>103.25</v>
          </cell>
          <cell r="DZ235">
            <v>59</v>
          </cell>
          <cell r="EA235">
            <v>103.25</v>
          </cell>
          <cell r="EB235">
            <v>59</v>
          </cell>
          <cell r="EC235">
            <v>59</v>
          </cell>
          <cell r="ED235">
            <v>59</v>
          </cell>
          <cell r="EE235">
            <v>177</v>
          </cell>
          <cell r="EF235">
            <v>73.75</v>
          </cell>
          <cell r="EG235">
            <v>147.5</v>
          </cell>
          <cell r="EH235">
            <v>88.5</v>
          </cell>
          <cell r="EK235" t="str">
            <v>Mark Stewart</v>
          </cell>
        </row>
        <row r="236">
          <cell r="A236">
            <v>233</v>
          </cell>
          <cell r="B236" t="str">
            <v>Buff</v>
          </cell>
          <cell r="D236">
            <v>1</v>
          </cell>
          <cell r="E236">
            <v>1</v>
          </cell>
          <cell r="F236">
            <v>1</v>
          </cell>
          <cell r="G236">
            <v>250</v>
          </cell>
          <cell r="H236">
            <v>325</v>
          </cell>
          <cell r="I236">
            <v>250</v>
          </cell>
          <cell r="J236">
            <v>250</v>
          </cell>
          <cell r="K236">
            <v>225</v>
          </cell>
          <cell r="L236">
            <v>175</v>
          </cell>
          <cell r="M236">
            <v>175</v>
          </cell>
          <cell r="N236">
            <v>162.5</v>
          </cell>
          <cell r="O236">
            <v>325</v>
          </cell>
          <cell r="P236">
            <v>175</v>
          </cell>
          <cell r="Q236">
            <v>175</v>
          </cell>
          <cell r="R236">
            <v>357.50000000000006</v>
          </cell>
          <cell r="S236">
            <v>487.5</v>
          </cell>
          <cell r="T236">
            <v>125</v>
          </cell>
          <cell r="U236">
            <v>100</v>
          </cell>
          <cell r="V236">
            <v>100</v>
          </cell>
          <cell r="W236">
            <v>87.5</v>
          </cell>
          <cell r="X236">
            <v>87.5</v>
          </cell>
          <cell r="Y236">
            <v>146.25</v>
          </cell>
          <cell r="Z236">
            <v>243.75</v>
          </cell>
          <cell r="AA236">
            <v>146.25</v>
          </cell>
          <cell r="AB236">
            <v>146.25</v>
          </cell>
          <cell r="AC236">
            <v>357.50000000000006</v>
          </cell>
          <cell r="AD236">
            <v>100</v>
          </cell>
          <cell r="AE236">
            <v>432.25</v>
          </cell>
          <cell r="AF236">
            <v>373.74999999999994</v>
          </cell>
          <cell r="AG236">
            <v>312.5</v>
          </cell>
          <cell r="AH236">
            <v>162.5</v>
          </cell>
          <cell r="AI236">
            <v>312.5</v>
          </cell>
          <cell r="AJ236">
            <v>150</v>
          </cell>
          <cell r="AK236">
            <v>250</v>
          </cell>
          <cell r="AL236">
            <v>162.5</v>
          </cell>
          <cell r="AM236">
            <v>162.5</v>
          </cell>
          <cell r="AX236">
            <v>325</v>
          </cell>
          <cell r="AY236">
            <v>260</v>
          </cell>
          <cell r="AZ236">
            <v>162.5</v>
          </cell>
          <cell r="BA236">
            <v>146.25</v>
          </cell>
          <cell r="BB236">
            <v>130</v>
          </cell>
          <cell r="BC236">
            <v>65</v>
          </cell>
          <cell r="BD236">
            <v>195</v>
          </cell>
          <cell r="BE236">
            <v>113.74999999999999</v>
          </cell>
          <cell r="BF236">
            <v>227.49999999999997</v>
          </cell>
          <cell r="BG236">
            <v>113.74999999999999</v>
          </cell>
          <cell r="BH236">
            <v>130</v>
          </cell>
          <cell r="BI236">
            <v>130</v>
          </cell>
          <cell r="BJ236">
            <v>130</v>
          </cell>
          <cell r="BK236">
            <v>390</v>
          </cell>
          <cell r="BL236">
            <v>375</v>
          </cell>
          <cell r="BM236">
            <v>325</v>
          </cell>
          <cell r="BN236">
            <v>432.25</v>
          </cell>
          <cell r="BO236">
            <v>65</v>
          </cell>
          <cell r="BP236">
            <v>325</v>
          </cell>
          <cell r="BQ236">
            <v>325</v>
          </cell>
          <cell r="BR236">
            <v>162.5</v>
          </cell>
          <cell r="BS236">
            <v>162.5</v>
          </cell>
          <cell r="CB236">
            <v>250</v>
          </cell>
          <cell r="CC236">
            <v>200</v>
          </cell>
          <cell r="CD236">
            <v>100</v>
          </cell>
          <cell r="CE236">
            <v>87.5</v>
          </cell>
          <cell r="CF236">
            <v>50</v>
          </cell>
          <cell r="CG236">
            <v>43.75</v>
          </cell>
          <cell r="CH236">
            <v>250</v>
          </cell>
          <cell r="CJ236">
            <v>62.5</v>
          </cell>
          <cell r="CK236">
            <v>31.25</v>
          </cell>
          <cell r="CL236">
            <v>31.25</v>
          </cell>
          <cell r="CM236">
            <v>25</v>
          </cell>
          <cell r="CN236">
            <v>50</v>
          </cell>
          <cell r="CO236">
            <v>175</v>
          </cell>
          <cell r="CP236">
            <v>300</v>
          </cell>
          <cell r="CQ236">
            <v>187.5</v>
          </cell>
          <cell r="CR236">
            <v>87.5</v>
          </cell>
          <cell r="CS236">
            <v>162.5</v>
          </cell>
          <cell r="CT236">
            <v>150</v>
          </cell>
          <cell r="CU236">
            <v>137.5</v>
          </cell>
          <cell r="CV236">
            <v>137.5</v>
          </cell>
          <cell r="CW236">
            <v>137.5</v>
          </cell>
          <cell r="CX236">
            <v>62.5</v>
          </cell>
          <cell r="CY236">
            <v>62.5</v>
          </cell>
          <cell r="CZ236">
            <v>87.5</v>
          </cell>
          <cell r="DA236">
            <v>62.5</v>
          </cell>
          <cell r="DB236">
            <v>62.5</v>
          </cell>
          <cell r="DC236">
            <v>37.5</v>
          </cell>
          <cell r="DD236">
            <v>37.5</v>
          </cell>
          <cell r="DE236">
            <v>187.5</v>
          </cell>
          <cell r="DF236">
            <v>200</v>
          </cell>
          <cell r="DG236">
            <v>87.5</v>
          </cell>
          <cell r="DH236">
            <v>87.5</v>
          </cell>
          <cell r="DI236">
            <v>200</v>
          </cell>
          <cell r="DJ236">
            <v>125</v>
          </cell>
          <cell r="DK236">
            <v>125</v>
          </cell>
          <cell r="DL236">
            <v>50</v>
          </cell>
          <cell r="DM236">
            <v>37.5</v>
          </cell>
          <cell r="DN236">
            <v>37.5</v>
          </cell>
          <cell r="DO236">
            <v>50</v>
          </cell>
          <cell r="DP236">
            <v>50</v>
          </cell>
          <cell r="DQ236">
            <v>50</v>
          </cell>
          <cell r="DR236">
            <v>50</v>
          </cell>
          <cell r="DS236">
            <v>37.5</v>
          </cell>
          <cell r="DT236">
            <v>37.5</v>
          </cell>
          <cell r="DU236">
            <v>150</v>
          </cell>
          <cell r="DV236">
            <v>100</v>
          </cell>
          <cell r="DW236">
            <v>37.5</v>
          </cell>
          <cell r="DX236">
            <v>100</v>
          </cell>
          <cell r="DY236">
            <v>87.5</v>
          </cell>
          <cell r="DZ236">
            <v>50</v>
          </cell>
          <cell r="EA236">
            <v>87.5</v>
          </cell>
          <cell r="EB236">
            <v>50</v>
          </cell>
          <cell r="EC236">
            <v>50</v>
          </cell>
          <cell r="ED236">
            <v>50</v>
          </cell>
          <cell r="EE236">
            <v>150</v>
          </cell>
          <cell r="EF236">
            <v>62.5</v>
          </cell>
          <cell r="EG236">
            <v>125</v>
          </cell>
          <cell r="EH236">
            <v>75</v>
          </cell>
          <cell r="EK236" t="str">
            <v>Buff</v>
          </cell>
        </row>
        <row r="237">
          <cell r="A237">
            <v>234</v>
          </cell>
          <cell r="B237" t="str">
            <v xml:space="preserve"> Ryan, Sam</v>
          </cell>
          <cell r="C237">
            <v>37</v>
          </cell>
          <cell r="D237">
            <v>1</v>
          </cell>
          <cell r="E237">
            <v>1</v>
          </cell>
          <cell r="F237">
            <v>1</v>
          </cell>
          <cell r="G237">
            <v>300</v>
          </cell>
          <cell r="H237">
            <v>390</v>
          </cell>
          <cell r="I237">
            <v>277</v>
          </cell>
          <cell r="J237">
            <v>300</v>
          </cell>
          <cell r="K237">
            <v>270</v>
          </cell>
          <cell r="L237">
            <v>210</v>
          </cell>
          <cell r="M237">
            <v>210</v>
          </cell>
          <cell r="N237">
            <v>195</v>
          </cell>
          <cell r="O237">
            <v>390</v>
          </cell>
          <cell r="P237">
            <v>210</v>
          </cell>
          <cell r="Q237">
            <v>210</v>
          </cell>
          <cell r="R237">
            <v>429.00000000000006</v>
          </cell>
          <cell r="S237">
            <v>585</v>
          </cell>
          <cell r="T237">
            <v>150</v>
          </cell>
          <cell r="U237">
            <v>120</v>
          </cell>
          <cell r="V237">
            <v>120</v>
          </cell>
          <cell r="W237">
            <v>105</v>
          </cell>
          <cell r="X237">
            <v>105</v>
          </cell>
          <cell r="Y237">
            <v>175.5</v>
          </cell>
          <cell r="Z237">
            <v>292.5</v>
          </cell>
          <cell r="AA237">
            <v>175.5</v>
          </cell>
          <cell r="AB237">
            <v>175.5</v>
          </cell>
          <cell r="AC237">
            <v>429.00000000000006</v>
          </cell>
          <cell r="AD237">
            <v>120</v>
          </cell>
          <cell r="AE237">
            <v>518.70000000000005</v>
          </cell>
          <cell r="AF237">
            <v>448.49999999999994</v>
          </cell>
          <cell r="AG237">
            <v>375</v>
          </cell>
          <cell r="AH237">
            <v>195</v>
          </cell>
          <cell r="AI237">
            <v>346.25</v>
          </cell>
          <cell r="AJ237">
            <v>166.2</v>
          </cell>
          <cell r="AK237">
            <v>300</v>
          </cell>
          <cell r="AL237">
            <v>195</v>
          </cell>
          <cell r="AM237">
            <v>195</v>
          </cell>
          <cell r="AX237">
            <v>390</v>
          </cell>
          <cell r="AY237">
            <v>312</v>
          </cell>
          <cell r="AZ237">
            <v>195</v>
          </cell>
          <cell r="BA237">
            <v>175.5</v>
          </cell>
          <cell r="BB237">
            <v>156</v>
          </cell>
          <cell r="BC237">
            <v>78</v>
          </cell>
          <cell r="BD237">
            <v>234</v>
          </cell>
          <cell r="BE237">
            <v>136.5</v>
          </cell>
          <cell r="BF237">
            <v>273</v>
          </cell>
          <cell r="BG237">
            <v>136.5</v>
          </cell>
          <cell r="BH237">
            <v>156</v>
          </cell>
          <cell r="BI237">
            <v>156</v>
          </cell>
          <cell r="BJ237">
            <v>156</v>
          </cell>
          <cell r="BK237">
            <v>468</v>
          </cell>
          <cell r="BL237">
            <v>450</v>
          </cell>
          <cell r="BM237">
            <v>390</v>
          </cell>
          <cell r="BN237">
            <v>518.70000000000005</v>
          </cell>
          <cell r="BO237">
            <v>78</v>
          </cell>
          <cell r="BP237">
            <v>390</v>
          </cell>
          <cell r="BQ237">
            <v>390</v>
          </cell>
          <cell r="BR237">
            <v>195</v>
          </cell>
          <cell r="BS237">
            <v>195</v>
          </cell>
          <cell r="CB237">
            <v>277</v>
          </cell>
          <cell r="CC237">
            <v>221.60000000000002</v>
          </cell>
          <cell r="CD237">
            <v>110.80000000000001</v>
          </cell>
          <cell r="CE237">
            <v>96.949999999999989</v>
          </cell>
          <cell r="CF237">
            <v>55.400000000000006</v>
          </cell>
          <cell r="CG237">
            <v>48.474999999999994</v>
          </cell>
          <cell r="CH237">
            <v>277</v>
          </cell>
          <cell r="CJ237">
            <v>69.25</v>
          </cell>
          <cell r="CK237">
            <v>34.625</v>
          </cell>
          <cell r="CL237">
            <v>34.625</v>
          </cell>
          <cell r="CM237">
            <v>27.700000000000003</v>
          </cell>
          <cell r="CN237">
            <v>55.400000000000006</v>
          </cell>
          <cell r="CO237">
            <v>193.89999999999998</v>
          </cell>
          <cell r="CP237">
            <v>332.4</v>
          </cell>
          <cell r="CQ237">
            <v>207.75</v>
          </cell>
          <cell r="CR237">
            <v>96.949999999999989</v>
          </cell>
          <cell r="CS237">
            <v>180.05</v>
          </cell>
          <cell r="CT237">
            <v>166.2</v>
          </cell>
          <cell r="CU237">
            <v>152.35000000000002</v>
          </cell>
          <cell r="CV237">
            <v>152.35000000000002</v>
          </cell>
          <cell r="CW237">
            <v>152.35000000000002</v>
          </cell>
          <cell r="CX237">
            <v>69.25</v>
          </cell>
          <cell r="CY237">
            <v>69.25</v>
          </cell>
          <cell r="CZ237">
            <v>96.949999999999989</v>
          </cell>
          <cell r="DA237">
            <v>69.25</v>
          </cell>
          <cell r="DB237">
            <v>69.25</v>
          </cell>
          <cell r="DC237">
            <v>41.55</v>
          </cell>
          <cell r="DD237">
            <v>41.55</v>
          </cell>
          <cell r="DE237">
            <v>207.75</v>
          </cell>
          <cell r="DF237">
            <v>221.60000000000002</v>
          </cell>
          <cell r="DG237">
            <v>96.949999999999989</v>
          </cell>
          <cell r="DH237">
            <v>96.949999999999989</v>
          </cell>
          <cell r="DI237">
            <v>221.60000000000002</v>
          </cell>
          <cell r="DJ237">
            <v>138.5</v>
          </cell>
          <cell r="DK237">
            <v>138.5</v>
          </cell>
          <cell r="DL237">
            <v>55.400000000000006</v>
          </cell>
          <cell r="DM237">
            <v>41.55</v>
          </cell>
          <cell r="DN237">
            <v>41.55</v>
          </cell>
          <cell r="DO237">
            <v>55.400000000000006</v>
          </cell>
          <cell r="DP237">
            <v>55.400000000000006</v>
          </cell>
          <cell r="DQ237">
            <v>55.400000000000006</v>
          </cell>
          <cell r="DR237">
            <v>55.400000000000006</v>
          </cell>
          <cell r="DS237">
            <v>41.55</v>
          </cell>
          <cell r="DT237">
            <v>41.55</v>
          </cell>
          <cell r="DU237">
            <v>166.2</v>
          </cell>
          <cell r="DV237">
            <v>110.80000000000001</v>
          </cell>
          <cell r="DW237">
            <v>41.55</v>
          </cell>
          <cell r="DX237">
            <v>110.80000000000001</v>
          </cell>
          <cell r="DY237">
            <v>96.949999999999989</v>
          </cell>
          <cell r="DZ237">
            <v>55.400000000000006</v>
          </cell>
          <cell r="EA237">
            <v>96.949999999999989</v>
          </cell>
          <cell r="EB237">
            <v>55.400000000000006</v>
          </cell>
          <cell r="EC237">
            <v>55.400000000000006</v>
          </cell>
          <cell r="ED237">
            <v>55.400000000000006</v>
          </cell>
          <cell r="EE237">
            <v>166.2</v>
          </cell>
          <cell r="EF237">
            <v>69.25</v>
          </cell>
          <cell r="EG237">
            <v>138.5</v>
          </cell>
          <cell r="EH237">
            <v>83.1</v>
          </cell>
          <cell r="EK237" t="str">
            <v xml:space="preserve"> Ryan, Sam</v>
          </cell>
        </row>
        <row r="238">
          <cell r="A238">
            <v>235</v>
          </cell>
          <cell r="B238" t="str">
            <v xml:space="preserve">Zach Fitzgerald </v>
          </cell>
          <cell r="D238">
            <v>1</v>
          </cell>
          <cell r="E238">
            <v>1</v>
          </cell>
          <cell r="F238">
            <v>1</v>
          </cell>
          <cell r="G238">
            <v>220</v>
          </cell>
          <cell r="H238">
            <v>275</v>
          </cell>
          <cell r="I238">
            <v>260</v>
          </cell>
          <cell r="J238">
            <v>220</v>
          </cell>
          <cell r="K238">
            <v>198</v>
          </cell>
          <cell r="L238">
            <v>154</v>
          </cell>
          <cell r="M238">
            <v>154</v>
          </cell>
          <cell r="N238">
            <v>143</v>
          </cell>
          <cell r="O238">
            <v>275</v>
          </cell>
          <cell r="P238">
            <v>154</v>
          </cell>
          <cell r="Q238">
            <v>154</v>
          </cell>
          <cell r="R238">
            <v>302.5</v>
          </cell>
          <cell r="S238">
            <v>412.5</v>
          </cell>
          <cell r="T238">
            <v>110</v>
          </cell>
          <cell r="U238">
            <v>88</v>
          </cell>
          <cell r="V238">
            <v>88</v>
          </cell>
          <cell r="W238">
            <v>77</v>
          </cell>
          <cell r="X238">
            <v>77</v>
          </cell>
          <cell r="Y238">
            <v>123.75</v>
          </cell>
          <cell r="Z238">
            <v>206.25</v>
          </cell>
          <cell r="AA238">
            <v>123.75</v>
          </cell>
          <cell r="AB238">
            <v>123.75</v>
          </cell>
          <cell r="AC238">
            <v>302.5</v>
          </cell>
          <cell r="AD238">
            <v>88</v>
          </cell>
          <cell r="AE238">
            <v>365.75</v>
          </cell>
          <cell r="AF238">
            <v>316.25</v>
          </cell>
          <cell r="AG238">
            <v>275</v>
          </cell>
          <cell r="AH238">
            <v>143</v>
          </cell>
          <cell r="AI238">
            <v>325</v>
          </cell>
          <cell r="AJ238">
            <v>156</v>
          </cell>
          <cell r="AK238">
            <v>220</v>
          </cell>
          <cell r="AL238">
            <v>137.5</v>
          </cell>
          <cell r="AM238">
            <v>137.5</v>
          </cell>
          <cell r="AX238">
            <v>275</v>
          </cell>
          <cell r="AY238">
            <v>220</v>
          </cell>
          <cell r="AZ238">
            <v>137.5</v>
          </cell>
          <cell r="BA238">
            <v>123.75</v>
          </cell>
          <cell r="BB238">
            <v>110</v>
          </cell>
          <cell r="BC238">
            <v>55</v>
          </cell>
          <cell r="BD238">
            <v>165</v>
          </cell>
          <cell r="BE238">
            <v>96.25</v>
          </cell>
          <cell r="BF238">
            <v>192.5</v>
          </cell>
          <cell r="BG238">
            <v>96.25</v>
          </cell>
          <cell r="BH238">
            <v>110</v>
          </cell>
          <cell r="BI238">
            <v>110</v>
          </cell>
          <cell r="BJ238">
            <v>110</v>
          </cell>
          <cell r="BK238">
            <v>330</v>
          </cell>
          <cell r="BL238">
            <v>330</v>
          </cell>
          <cell r="BM238">
            <v>275</v>
          </cell>
          <cell r="BN238">
            <v>365.75</v>
          </cell>
          <cell r="BO238">
            <v>55</v>
          </cell>
          <cell r="BP238">
            <v>275</v>
          </cell>
          <cell r="BQ238">
            <v>275</v>
          </cell>
          <cell r="BR238">
            <v>137.5</v>
          </cell>
          <cell r="BS238">
            <v>137.5</v>
          </cell>
          <cell r="CB238">
            <v>260</v>
          </cell>
          <cell r="CC238">
            <v>208</v>
          </cell>
          <cell r="CD238">
            <v>104</v>
          </cell>
          <cell r="CE238">
            <v>91</v>
          </cell>
          <cell r="CF238">
            <v>52</v>
          </cell>
          <cell r="CG238">
            <v>45.5</v>
          </cell>
          <cell r="CH238">
            <v>260</v>
          </cell>
          <cell r="CJ238">
            <v>65</v>
          </cell>
          <cell r="CK238">
            <v>32.5</v>
          </cell>
          <cell r="CL238">
            <v>32.5</v>
          </cell>
          <cell r="CM238">
            <v>26</v>
          </cell>
          <cell r="CN238">
            <v>52</v>
          </cell>
          <cell r="CO238">
            <v>182</v>
          </cell>
          <cell r="CP238">
            <v>312</v>
          </cell>
          <cell r="CQ238">
            <v>195</v>
          </cell>
          <cell r="CR238">
            <v>91</v>
          </cell>
          <cell r="CS238">
            <v>169</v>
          </cell>
          <cell r="CT238">
            <v>156</v>
          </cell>
          <cell r="CU238">
            <v>143</v>
          </cell>
          <cell r="CV238">
            <v>143</v>
          </cell>
          <cell r="CW238">
            <v>143</v>
          </cell>
          <cell r="CX238">
            <v>65</v>
          </cell>
          <cell r="CY238">
            <v>65</v>
          </cell>
          <cell r="CZ238">
            <v>91</v>
          </cell>
          <cell r="DA238">
            <v>65</v>
          </cell>
          <cell r="DB238">
            <v>65</v>
          </cell>
          <cell r="DC238">
            <v>39</v>
          </cell>
          <cell r="DD238">
            <v>39</v>
          </cell>
          <cell r="DE238">
            <v>195</v>
          </cell>
          <cell r="DF238">
            <v>208</v>
          </cell>
          <cell r="DG238">
            <v>91</v>
          </cell>
          <cell r="DH238">
            <v>91</v>
          </cell>
          <cell r="DI238">
            <v>208</v>
          </cell>
          <cell r="DJ238">
            <v>130</v>
          </cell>
          <cell r="DK238">
            <v>130</v>
          </cell>
          <cell r="DL238">
            <v>52</v>
          </cell>
          <cell r="DM238">
            <v>39</v>
          </cell>
          <cell r="DN238">
            <v>39</v>
          </cell>
          <cell r="DO238">
            <v>52</v>
          </cell>
          <cell r="DP238">
            <v>52</v>
          </cell>
          <cell r="DQ238">
            <v>52</v>
          </cell>
          <cell r="DR238">
            <v>52</v>
          </cell>
          <cell r="DS238">
            <v>39</v>
          </cell>
          <cell r="DT238">
            <v>39</v>
          </cell>
          <cell r="DU238">
            <v>156</v>
          </cell>
          <cell r="DV238">
            <v>104</v>
          </cell>
          <cell r="DW238">
            <v>39</v>
          </cell>
          <cell r="DX238">
            <v>104</v>
          </cell>
          <cell r="DY238">
            <v>91</v>
          </cell>
          <cell r="DZ238">
            <v>52</v>
          </cell>
          <cell r="EA238">
            <v>91</v>
          </cell>
          <cell r="EB238">
            <v>52</v>
          </cell>
          <cell r="EC238">
            <v>52</v>
          </cell>
          <cell r="ED238">
            <v>52</v>
          </cell>
          <cell r="EE238">
            <v>156</v>
          </cell>
          <cell r="EF238">
            <v>65</v>
          </cell>
          <cell r="EG238">
            <v>130</v>
          </cell>
          <cell r="EH238">
            <v>78</v>
          </cell>
          <cell r="EK238" t="str">
            <v xml:space="preserve">Zach Fitzgerald </v>
          </cell>
        </row>
        <row r="239">
          <cell r="A239">
            <v>236</v>
          </cell>
          <cell r="B239" t="str">
            <v>Nick leddy</v>
          </cell>
          <cell r="D239">
            <v>1</v>
          </cell>
          <cell r="E239">
            <v>1</v>
          </cell>
          <cell r="F239">
            <v>1</v>
          </cell>
          <cell r="G239">
            <v>300</v>
          </cell>
          <cell r="H239">
            <v>335</v>
          </cell>
          <cell r="I239">
            <v>225</v>
          </cell>
          <cell r="J239">
            <v>300</v>
          </cell>
          <cell r="K239">
            <v>270</v>
          </cell>
          <cell r="L239">
            <v>210</v>
          </cell>
          <cell r="M239">
            <v>210</v>
          </cell>
          <cell r="N239">
            <v>195</v>
          </cell>
          <cell r="O239">
            <v>335</v>
          </cell>
          <cell r="P239">
            <v>210</v>
          </cell>
          <cell r="Q239">
            <v>210</v>
          </cell>
          <cell r="R239">
            <v>368.50000000000006</v>
          </cell>
          <cell r="S239">
            <v>502.5</v>
          </cell>
          <cell r="T239">
            <v>150</v>
          </cell>
          <cell r="U239">
            <v>120</v>
          </cell>
          <cell r="V239">
            <v>120</v>
          </cell>
          <cell r="W239">
            <v>105</v>
          </cell>
          <cell r="X239">
            <v>105</v>
          </cell>
          <cell r="Y239">
            <v>150.75</v>
          </cell>
          <cell r="Z239">
            <v>251.25</v>
          </cell>
          <cell r="AA239">
            <v>150.75</v>
          </cell>
          <cell r="AB239">
            <v>150.75</v>
          </cell>
          <cell r="AC239">
            <v>368.50000000000006</v>
          </cell>
          <cell r="AD239">
            <v>120</v>
          </cell>
          <cell r="AE239">
            <v>445.55</v>
          </cell>
          <cell r="AF239">
            <v>385.24999999999994</v>
          </cell>
          <cell r="AG239">
            <v>375</v>
          </cell>
          <cell r="AH239">
            <v>195</v>
          </cell>
          <cell r="AI239">
            <v>281.25</v>
          </cell>
          <cell r="AJ239">
            <v>135</v>
          </cell>
          <cell r="AK239">
            <v>300</v>
          </cell>
          <cell r="AL239">
            <v>167.5</v>
          </cell>
          <cell r="AM239">
            <v>167.5</v>
          </cell>
          <cell r="AX239">
            <v>335</v>
          </cell>
          <cell r="AY239">
            <v>268</v>
          </cell>
          <cell r="AZ239">
            <v>167.5</v>
          </cell>
          <cell r="BA239">
            <v>150.75</v>
          </cell>
          <cell r="BB239">
            <v>134</v>
          </cell>
          <cell r="BC239">
            <v>67</v>
          </cell>
          <cell r="BD239">
            <v>201</v>
          </cell>
          <cell r="BE239">
            <v>117.24999999999999</v>
          </cell>
          <cell r="BF239">
            <v>234.49999999999997</v>
          </cell>
          <cell r="BG239">
            <v>117.24999999999999</v>
          </cell>
          <cell r="BH239">
            <v>134</v>
          </cell>
          <cell r="BI239">
            <v>134</v>
          </cell>
          <cell r="BJ239">
            <v>134</v>
          </cell>
          <cell r="BK239">
            <v>402</v>
          </cell>
          <cell r="BL239">
            <v>450</v>
          </cell>
          <cell r="BM239">
            <v>335</v>
          </cell>
          <cell r="BN239">
            <v>445.55</v>
          </cell>
          <cell r="BO239">
            <v>67</v>
          </cell>
          <cell r="BP239">
            <v>335</v>
          </cell>
          <cell r="BQ239">
            <v>335</v>
          </cell>
          <cell r="BR239">
            <v>167.5</v>
          </cell>
          <cell r="BS239">
            <v>167.5</v>
          </cell>
          <cell r="CB239">
            <v>225</v>
          </cell>
          <cell r="CC239">
            <v>180</v>
          </cell>
          <cell r="CD239">
            <v>90</v>
          </cell>
          <cell r="CE239">
            <v>78.75</v>
          </cell>
          <cell r="CF239">
            <v>45</v>
          </cell>
          <cell r="CG239">
            <v>39.375</v>
          </cell>
          <cell r="CH239">
            <v>225</v>
          </cell>
          <cell r="CJ239">
            <v>56.25</v>
          </cell>
          <cell r="CK239">
            <v>28.125</v>
          </cell>
          <cell r="CL239">
            <v>28.125</v>
          </cell>
          <cell r="CM239">
            <v>22.5</v>
          </cell>
          <cell r="CN239">
            <v>45</v>
          </cell>
          <cell r="CO239">
            <v>157.5</v>
          </cell>
          <cell r="CP239">
            <v>270</v>
          </cell>
          <cell r="CQ239">
            <v>168.75</v>
          </cell>
          <cell r="CR239">
            <v>78.75</v>
          </cell>
          <cell r="CS239">
            <v>146.25</v>
          </cell>
          <cell r="CT239">
            <v>135</v>
          </cell>
          <cell r="CU239">
            <v>123.75000000000001</v>
          </cell>
          <cell r="CV239">
            <v>123.75000000000001</v>
          </cell>
          <cell r="CW239">
            <v>123.75000000000001</v>
          </cell>
          <cell r="CX239">
            <v>56.25</v>
          </cell>
          <cell r="CY239">
            <v>56.25</v>
          </cell>
          <cell r="CZ239">
            <v>78.75</v>
          </cell>
          <cell r="DA239">
            <v>56.25</v>
          </cell>
          <cell r="DB239">
            <v>56.25</v>
          </cell>
          <cell r="DC239">
            <v>33.75</v>
          </cell>
          <cell r="DD239">
            <v>33.75</v>
          </cell>
          <cell r="DE239">
            <v>168.75</v>
          </cell>
          <cell r="DF239">
            <v>180</v>
          </cell>
          <cell r="DG239">
            <v>78.75</v>
          </cell>
          <cell r="DH239">
            <v>78.75</v>
          </cell>
          <cell r="DI239">
            <v>180</v>
          </cell>
          <cell r="DJ239">
            <v>112.5</v>
          </cell>
          <cell r="DK239">
            <v>112.5</v>
          </cell>
          <cell r="DL239">
            <v>45</v>
          </cell>
          <cell r="DM239">
            <v>33.75</v>
          </cell>
          <cell r="DN239">
            <v>33.75</v>
          </cell>
          <cell r="DO239">
            <v>45</v>
          </cell>
          <cell r="DP239">
            <v>45</v>
          </cell>
          <cell r="DQ239">
            <v>45</v>
          </cell>
          <cell r="DR239">
            <v>45</v>
          </cell>
          <cell r="DS239">
            <v>33.75</v>
          </cell>
          <cell r="DT239">
            <v>33.75</v>
          </cell>
          <cell r="DU239">
            <v>135</v>
          </cell>
          <cell r="DV239">
            <v>90</v>
          </cell>
          <cell r="DW239">
            <v>33.75</v>
          </cell>
          <cell r="DX239">
            <v>90</v>
          </cell>
          <cell r="DY239">
            <v>78.75</v>
          </cell>
          <cell r="DZ239">
            <v>45</v>
          </cell>
          <cell r="EA239">
            <v>78.75</v>
          </cell>
          <cell r="EB239">
            <v>45</v>
          </cell>
          <cell r="EC239">
            <v>45</v>
          </cell>
          <cell r="ED239">
            <v>45</v>
          </cell>
          <cell r="EE239">
            <v>135</v>
          </cell>
          <cell r="EF239">
            <v>56.25</v>
          </cell>
          <cell r="EG239">
            <v>112.5</v>
          </cell>
          <cell r="EH239">
            <v>67.5</v>
          </cell>
          <cell r="EK239" t="str">
            <v>Nick leddy</v>
          </cell>
        </row>
        <row r="240">
          <cell r="A240">
            <v>237</v>
          </cell>
          <cell r="B240" t="str">
            <v>Coleman, Dan</v>
          </cell>
          <cell r="D240">
            <v>1</v>
          </cell>
          <cell r="E240">
            <v>1</v>
          </cell>
          <cell r="F240">
            <v>1</v>
          </cell>
          <cell r="G240">
            <v>300</v>
          </cell>
          <cell r="H240">
            <v>309.76</v>
          </cell>
          <cell r="I240">
            <v>300.48</v>
          </cell>
          <cell r="J240">
            <v>300</v>
          </cell>
          <cell r="K240">
            <v>270</v>
          </cell>
          <cell r="L240">
            <v>210</v>
          </cell>
          <cell r="M240">
            <v>210</v>
          </cell>
          <cell r="N240">
            <v>195</v>
          </cell>
          <cell r="O240">
            <v>309.76</v>
          </cell>
          <cell r="P240">
            <v>210</v>
          </cell>
          <cell r="Q240">
            <v>210</v>
          </cell>
          <cell r="R240">
            <v>340.73599999999999</v>
          </cell>
          <cell r="S240">
            <v>464.64</v>
          </cell>
          <cell r="T240">
            <v>150</v>
          </cell>
          <cell r="U240">
            <v>120</v>
          </cell>
          <cell r="V240">
            <v>120</v>
          </cell>
          <cell r="W240">
            <v>105</v>
          </cell>
          <cell r="X240">
            <v>105</v>
          </cell>
          <cell r="Y240">
            <v>139.392</v>
          </cell>
          <cell r="Z240">
            <v>232.32</v>
          </cell>
          <cell r="AA240">
            <v>139.392</v>
          </cell>
          <cell r="AB240">
            <v>139.392</v>
          </cell>
          <cell r="AC240">
            <v>340.73599999999999</v>
          </cell>
          <cell r="AD240">
            <v>120</v>
          </cell>
          <cell r="AE240">
            <v>411.98079999999999</v>
          </cell>
          <cell r="AF240">
            <v>356.22399999999999</v>
          </cell>
          <cell r="AG240">
            <v>375</v>
          </cell>
          <cell r="AH240">
            <v>195</v>
          </cell>
          <cell r="AI240">
            <v>375.6</v>
          </cell>
          <cell r="AJ240">
            <v>180.28800000000001</v>
          </cell>
          <cell r="AK240">
            <v>300</v>
          </cell>
          <cell r="AL240">
            <v>154.88</v>
          </cell>
          <cell r="AM240">
            <v>154.88</v>
          </cell>
          <cell r="AX240">
            <v>309.76</v>
          </cell>
          <cell r="AY240">
            <v>247.80799999999999</v>
          </cell>
          <cell r="AZ240">
            <v>154.88</v>
          </cell>
          <cell r="BA240">
            <v>139.392</v>
          </cell>
          <cell r="BB240">
            <v>123.904</v>
          </cell>
          <cell r="BC240">
            <v>61.951999999999998</v>
          </cell>
          <cell r="BD240">
            <v>185.85599999999999</v>
          </cell>
          <cell r="BE240">
            <v>108.416</v>
          </cell>
          <cell r="BF240">
            <v>216.83199999999999</v>
          </cell>
          <cell r="BG240">
            <v>108.416</v>
          </cell>
          <cell r="BH240">
            <v>123.904</v>
          </cell>
          <cell r="BI240">
            <v>123.904</v>
          </cell>
          <cell r="BJ240">
            <v>123.904</v>
          </cell>
          <cell r="BK240">
            <v>371.71199999999999</v>
          </cell>
          <cell r="BL240">
            <v>450</v>
          </cell>
          <cell r="BM240">
            <v>309.76</v>
          </cell>
          <cell r="BN240">
            <v>411.98079999999999</v>
          </cell>
          <cell r="BO240">
            <v>61.951999999999998</v>
          </cell>
          <cell r="BP240">
            <v>309.76</v>
          </cell>
          <cell r="BQ240">
            <v>309.76</v>
          </cell>
          <cell r="BR240">
            <v>154.88</v>
          </cell>
          <cell r="BS240">
            <v>154.88</v>
          </cell>
          <cell r="CB240">
            <v>300.48</v>
          </cell>
          <cell r="CC240">
            <v>240.38400000000001</v>
          </cell>
          <cell r="CD240">
            <v>120.19200000000001</v>
          </cell>
          <cell r="CE240">
            <v>105.16800000000001</v>
          </cell>
          <cell r="CF240">
            <v>60.096000000000004</v>
          </cell>
          <cell r="CG240">
            <v>52.584000000000003</v>
          </cell>
          <cell r="CH240">
            <v>300.48</v>
          </cell>
          <cell r="CJ240">
            <v>75.12</v>
          </cell>
          <cell r="CK240">
            <v>37.56</v>
          </cell>
          <cell r="CL240">
            <v>37.56</v>
          </cell>
          <cell r="CM240">
            <v>30.048000000000002</v>
          </cell>
          <cell r="CN240">
            <v>60.096000000000004</v>
          </cell>
          <cell r="CO240">
            <v>210.33600000000001</v>
          </cell>
          <cell r="CP240">
            <v>360.57600000000002</v>
          </cell>
          <cell r="CQ240">
            <v>225.36</v>
          </cell>
          <cell r="CR240">
            <v>105.16800000000001</v>
          </cell>
          <cell r="CS240">
            <v>195.31200000000001</v>
          </cell>
          <cell r="CT240">
            <v>180.28800000000001</v>
          </cell>
          <cell r="CU240">
            <v>165.26400000000001</v>
          </cell>
          <cell r="CV240">
            <v>165.26400000000001</v>
          </cell>
          <cell r="CW240">
            <v>165.26400000000001</v>
          </cell>
          <cell r="CX240">
            <v>75.12</v>
          </cell>
          <cell r="CY240">
            <v>75.12</v>
          </cell>
          <cell r="CZ240">
            <v>105.16800000000001</v>
          </cell>
          <cell r="DA240">
            <v>75.12</v>
          </cell>
          <cell r="DB240">
            <v>75.12</v>
          </cell>
          <cell r="DC240">
            <v>45.072000000000003</v>
          </cell>
          <cell r="DD240">
            <v>45.072000000000003</v>
          </cell>
          <cell r="DE240">
            <v>225.36</v>
          </cell>
          <cell r="DF240">
            <v>240.38400000000001</v>
          </cell>
          <cell r="DG240">
            <v>105.16800000000001</v>
          </cell>
          <cell r="DH240">
            <v>105.16800000000001</v>
          </cell>
          <cell r="DI240">
            <v>240.38400000000001</v>
          </cell>
          <cell r="DJ240">
            <v>150.24</v>
          </cell>
          <cell r="DK240">
            <v>150.24</v>
          </cell>
          <cell r="DL240">
            <v>60.096000000000004</v>
          </cell>
          <cell r="DM240">
            <v>45.072000000000003</v>
          </cell>
          <cell r="DN240">
            <v>45.072000000000003</v>
          </cell>
          <cell r="DO240">
            <v>60.096000000000004</v>
          </cell>
          <cell r="DP240">
            <v>60.096000000000004</v>
          </cell>
          <cell r="DQ240">
            <v>60.096000000000004</v>
          </cell>
          <cell r="DR240">
            <v>60.096000000000004</v>
          </cell>
          <cell r="DS240">
            <v>45.072000000000003</v>
          </cell>
          <cell r="DT240">
            <v>45.072000000000003</v>
          </cell>
          <cell r="DU240">
            <v>180.28800000000001</v>
          </cell>
          <cell r="DV240">
            <v>120.19200000000001</v>
          </cell>
          <cell r="DW240">
            <v>45.072000000000003</v>
          </cell>
          <cell r="DX240">
            <v>120.19200000000001</v>
          </cell>
          <cell r="DY240">
            <v>105.16800000000001</v>
          </cell>
          <cell r="DZ240">
            <v>60.096000000000004</v>
          </cell>
          <cell r="EA240">
            <v>105.16800000000001</v>
          </cell>
          <cell r="EB240">
            <v>60.096000000000004</v>
          </cell>
          <cell r="EC240">
            <v>60.096000000000004</v>
          </cell>
          <cell r="ED240">
            <v>60.096000000000004</v>
          </cell>
          <cell r="EE240">
            <v>180.28800000000001</v>
          </cell>
          <cell r="EF240">
            <v>75.12</v>
          </cell>
          <cell r="EG240">
            <v>150.24</v>
          </cell>
          <cell r="EH240">
            <v>90.144000000000005</v>
          </cell>
          <cell r="EI240">
            <v>0</v>
          </cell>
          <cell r="EK240" t="str">
            <v>Coleman, Dan</v>
          </cell>
        </row>
        <row r="241">
          <cell r="A241">
            <v>238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K241">
            <v>0</v>
          </cell>
        </row>
        <row r="242">
          <cell r="A242">
            <v>239</v>
          </cell>
          <cell r="B242" t="str">
            <v xml:space="preserve">Camp 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K242" t="str">
            <v xml:space="preserve">Camp </v>
          </cell>
        </row>
        <row r="243">
          <cell r="A243">
            <v>240</v>
          </cell>
          <cell r="B243" t="str">
            <v>Willie Hess</v>
          </cell>
          <cell r="D243">
            <v>1</v>
          </cell>
          <cell r="E243">
            <v>1</v>
          </cell>
          <cell r="F243">
            <v>1</v>
          </cell>
          <cell r="G243">
            <v>250</v>
          </cell>
          <cell r="H243">
            <v>335</v>
          </cell>
          <cell r="I243">
            <v>255</v>
          </cell>
          <cell r="J243">
            <v>250</v>
          </cell>
          <cell r="K243">
            <v>225</v>
          </cell>
          <cell r="L243">
            <v>175</v>
          </cell>
          <cell r="M243">
            <v>175</v>
          </cell>
          <cell r="N243">
            <v>162.5</v>
          </cell>
          <cell r="O243">
            <v>335</v>
          </cell>
          <cell r="P243">
            <v>175</v>
          </cell>
          <cell r="Q243">
            <v>175</v>
          </cell>
          <cell r="R243">
            <v>368.50000000000006</v>
          </cell>
          <cell r="S243">
            <v>502.5</v>
          </cell>
          <cell r="T243">
            <v>125</v>
          </cell>
          <cell r="U243">
            <v>100</v>
          </cell>
          <cell r="V243">
            <v>100</v>
          </cell>
          <cell r="W243">
            <v>87.5</v>
          </cell>
          <cell r="X243">
            <v>87.5</v>
          </cell>
          <cell r="Y243">
            <v>150.75</v>
          </cell>
          <cell r="Z243">
            <v>251.25</v>
          </cell>
          <cell r="AA243">
            <v>150.75</v>
          </cell>
          <cell r="AB243">
            <v>150.75</v>
          </cell>
          <cell r="AC243">
            <v>368.50000000000006</v>
          </cell>
          <cell r="AD243">
            <v>100</v>
          </cell>
          <cell r="AE243">
            <v>445.55</v>
          </cell>
          <cell r="AF243">
            <v>385.24999999999994</v>
          </cell>
          <cell r="AG243">
            <v>312.5</v>
          </cell>
          <cell r="AH243">
            <v>162.5</v>
          </cell>
          <cell r="AI243">
            <v>318.75</v>
          </cell>
          <cell r="AJ243">
            <v>153</v>
          </cell>
          <cell r="AK243">
            <v>250</v>
          </cell>
          <cell r="AL243">
            <v>167.5</v>
          </cell>
          <cell r="AM243">
            <v>167.5</v>
          </cell>
          <cell r="AX243">
            <v>335</v>
          </cell>
          <cell r="AY243">
            <v>268</v>
          </cell>
          <cell r="AZ243">
            <v>167.5</v>
          </cell>
          <cell r="BA243">
            <v>150.75</v>
          </cell>
          <cell r="BB243">
            <v>134</v>
          </cell>
          <cell r="BC243">
            <v>67</v>
          </cell>
          <cell r="BD243">
            <v>201</v>
          </cell>
          <cell r="BE243">
            <v>117.24999999999999</v>
          </cell>
          <cell r="BF243">
            <v>234.49999999999997</v>
          </cell>
          <cell r="BG243">
            <v>117.24999999999999</v>
          </cell>
          <cell r="BH243">
            <v>134</v>
          </cell>
          <cell r="BI243">
            <v>134</v>
          </cell>
          <cell r="BJ243">
            <v>134</v>
          </cell>
          <cell r="BK243">
            <v>402</v>
          </cell>
          <cell r="BL243">
            <v>375</v>
          </cell>
          <cell r="BM243">
            <v>335</v>
          </cell>
          <cell r="BN243">
            <v>445.55</v>
          </cell>
          <cell r="BO243">
            <v>67</v>
          </cell>
          <cell r="BP243">
            <v>335</v>
          </cell>
          <cell r="BQ243">
            <v>335</v>
          </cell>
          <cell r="BR243">
            <v>167.5</v>
          </cell>
          <cell r="BS243">
            <v>167.5</v>
          </cell>
          <cell r="CB243">
            <v>255</v>
          </cell>
          <cell r="CC243">
            <v>204</v>
          </cell>
          <cell r="CD243">
            <v>102</v>
          </cell>
          <cell r="CE243">
            <v>89.25</v>
          </cell>
          <cell r="CF243">
            <v>51</v>
          </cell>
          <cell r="CG243">
            <v>44.625</v>
          </cell>
          <cell r="CH243">
            <v>255</v>
          </cell>
          <cell r="CJ243">
            <v>63.75</v>
          </cell>
          <cell r="CK243">
            <v>31.875</v>
          </cell>
          <cell r="CL243">
            <v>31.875</v>
          </cell>
          <cell r="CM243">
            <v>25.5</v>
          </cell>
          <cell r="CN243">
            <v>51</v>
          </cell>
          <cell r="CO243">
            <v>178.5</v>
          </cell>
          <cell r="CP243">
            <v>306</v>
          </cell>
          <cell r="CQ243">
            <v>191.25</v>
          </cell>
          <cell r="CR243">
            <v>89.25</v>
          </cell>
          <cell r="CS243">
            <v>165.75</v>
          </cell>
          <cell r="CT243">
            <v>153</v>
          </cell>
          <cell r="CU243">
            <v>140.25</v>
          </cell>
          <cell r="CV243">
            <v>140.25</v>
          </cell>
          <cell r="CW243">
            <v>140.25</v>
          </cell>
          <cell r="CX243">
            <v>63.75</v>
          </cell>
          <cell r="CY243">
            <v>63.75</v>
          </cell>
          <cell r="CZ243">
            <v>89.25</v>
          </cell>
          <cell r="DA243">
            <v>63.75</v>
          </cell>
          <cell r="DB243">
            <v>63.75</v>
          </cell>
          <cell r="DC243">
            <v>38.25</v>
          </cell>
          <cell r="DD243">
            <v>38.25</v>
          </cell>
          <cell r="DE243">
            <v>191.25</v>
          </cell>
          <cell r="DF243">
            <v>204</v>
          </cell>
          <cell r="DG243">
            <v>89.25</v>
          </cell>
          <cell r="DH243">
            <v>89.25</v>
          </cell>
          <cell r="DI243">
            <v>204</v>
          </cell>
          <cell r="DJ243">
            <v>127.5</v>
          </cell>
          <cell r="DK243">
            <v>127.5</v>
          </cell>
          <cell r="DL243">
            <v>51</v>
          </cell>
          <cell r="DM243">
            <v>38.25</v>
          </cell>
          <cell r="DN243">
            <v>38.25</v>
          </cell>
          <cell r="DO243">
            <v>51</v>
          </cell>
          <cell r="DP243">
            <v>51</v>
          </cell>
          <cell r="DQ243">
            <v>51</v>
          </cell>
          <cell r="DR243">
            <v>51</v>
          </cell>
          <cell r="DS243">
            <v>38.25</v>
          </cell>
          <cell r="DT243">
            <v>38.25</v>
          </cell>
          <cell r="DU243">
            <v>153</v>
          </cell>
          <cell r="DV243">
            <v>102</v>
          </cell>
          <cell r="DW243">
            <v>38.25</v>
          </cell>
          <cell r="DX243">
            <v>102</v>
          </cell>
          <cell r="DY243">
            <v>89.25</v>
          </cell>
          <cell r="DZ243">
            <v>51</v>
          </cell>
          <cell r="EA243">
            <v>89.25</v>
          </cell>
          <cell r="EB243">
            <v>51</v>
          </cell>
          <cell r="EC243">
            <v>51</v>
          </cell>
          <cell r="ED243">
            <v>51</v>
          </cell>
          <cell r="EE243">
            <v>153</v>
          </cell>
          <cell r="EF243">
            <v>63.75</v>
          </cell>
          <cell r="EG243">
            <v>127.5</v>
          </cell>
          <cell r="EH243">
            <v>76.5</v>
          </cell>
          <cell r="EK243" t="str">
            <v>Willie Hess</v>
          </cell>
        </row>
        <row r="244">
          <cell r="A244">
            <v>241</v>
          </cell>
          <cell r="B244" t="str">
            <v>Joe Schmitz</v>
          </cell>
          <cell r="D244">
            <v>1</v>
          </cell>
          <cell r="E244">
            <v>1</v>
          </cell>
          <cell r="F244">
            <v>1</v>
          </cell>
          <cell r="G244">
            <v>250</v>
          </cell>
          <cell r="H244">
            <v>335</v>
          </cell>
          <cell r="I244">
            <v>165</v>
          </cell>
          <cell r="J244">
            <v>250</v>
          </cell>
          <cell r="K244">
            <v>225</v>
          </cell>
          <cell r="L244">
            <v>175</v>
          </cell>
          <cell r="M244">
            <v>175</v>
          </cell>
          <cell r="N244">
            <v>162.5</v>
          </cell>
          <cell r="O244">
            <v>335</v>
          </cell>
          <cell r="P244">
            <v>175</v>
          </cell>
          <cell r="Q244">
            <v>175</v>
          </cell>
          <cell r="R244">
            <v>368.50000000000006</v>
          </cell>
          <cell r="S244">
            <v>502.5</v>
          </cell>
          <cell r="T244">
            <v>125</v>
          </cell>
          <cell r="U244">
            <v>100</v>
          </cell>
          <cell r="V244">
            <v>100</v>
          </cell>
          <cell r="W244">
            <v>87.5</v>
          </cell>
          <cell r="X244">
            <v>87.5</v>
          </cell>
          <cell r="Y244">
            <v>150.75</v>
          </cell>
          <cell r="Z244">
            <v>251.25</v>
          </cell>
          <cell r="AA244">
            <v>150.75</v>
          </cell>
          <cell r="AB244">
            <v>150.75</v>
          </cell>
          <cell r="AC244">
            <v>368.50000000000006</v>
          </cell>
          <cell r="AD244">
            <v>100</v>
          </cell>
          <cell r="AE244">
            <v>445.55</v>
          </cell>
          <cell r="AF244">
            <v>385.24999999999994</v>
          </cell>
          <cell r="AG244">
            <v>312.5</v>
          </cell>
          <cell r="AH244">
            <v>162.5</v>
          </cell>
          <cell r="AI244">
            <v>206.25</v>
          </cell>
          <cell r="AJ244">
            <v>99</v>
          </cell>
          <cell r="AK244">
            <v>250</v>
          </cell>
          <cell r="AL244">
            <v>167.5</v>
          </cell>
          <cell r="AM244">
            <v>167.5</v>
          </cell>
          <cell r="AX244">
            <v>335</v>
          </cell>
          <cell r="AY244">
            <v>268</v>
          </cell>
          <cell r="AZ244">
            <v>167.5</v>
          </cell>
          <cell r="BA244">
            <v>150.75</v>
          </cell>
          <cell r="BB244">
            <v>134</v>
          </cell>
          <cell r="BC244">
            <v>67</v>
          </cell>
          <cell r="BD244">
            <v>201</v>
          </cell>
          <cell r="BE244">
            <v>117.24999999999999</v>
          </cell>
          <cell r="BF244">
            <v>234.49999999999997</v>
          </cell>
          <cell r="BG244">
            <v>117.24999999999999</v>
          </cell>
          <cell r="BH244">
            <v>134</v>
          </cell>
          <cell r="BI244">
            <v>134</v>
          </cell>
          <cell r="BJ244">
            <v>134</v>
          </cell>
          <cell r="BK244">
            <v>402</v>
          </cell>
          <cell r="BL244">
            <v>375</v>
          </cell>
          <cell r="BM244">
            <v>335</v>
          </cell>
          <cell r="BN244">
            <v>445.55</v>
          </cell>
          <cell r="BO244">
            <v>67</v>
          </cell>
          <cell r="BP244">
            <v>335</v>
          </cell>
          <cell r="BQ244">
            <v>335</v>
          </cell>
          <cell r="BR244">
            <v>167.5</v>
          </cell>
          <cell r="BS244">
            <v>167.5</v>
          </cell>
          <cell r="CB244">
            <v>165</v>
          </cell>
          <cell r="CC244">
            <v>132</v>
          </cell>
          <cell r="CD244">
            <v>66</v>
          </cell>
          <cell r="CE244">
            <v>57.749999999999993</v>
          </cell>
          <cell r="CF244">
            <v>33</v>
          </cell>
          <cell r="CG244">
            <v>28.874999999999996</v>
          </cell>
          <cell r="CH244">
            <v>165</v>
          </cell>
          <cell r="CJ244">
            <v>41.25</v>
          </cell>
          <cell r="CK244">
            <v>20.625</v>
          </cell>
          <cell r="CL244">
            <v>20.625</v>
          </cell>
          <cell r="CM244">
            <v>16.5</v>
          </cell>
          <cell r="CN244">
            <v>33</v>
          </cell>
          <cell r="CO244">
            <v>115.49999999999999</v>
          </cell>
          <cell r="CP244">
            <v>198</v>
          </cell>
          <cell r="CQ244">
            <v>123.75</v>
          </cell>
          <cell r="CR244">
            <v>57.749999999999993</v>
          </cell>
          <cell r="CS244">
            <v>107.25</v>
          </cell>
          <cell r="CT244">
            <v>99</v>
          </cell>
          <cell r="CU244">
            <v>90.750000000000014</v>
          </cell>
          <cell r="CV244">
            <v>90.750000000000014</v>
          </cell>
          <cell r="CW244">
            <v>90.750000000000014</v>
          </cell>
          <cell r="CX244">
            <v>41.25</v>
          </cell>
          <cell r="CY244">
            <v>41.25</v>
          </cell>
          <cell r="CZ244">
            <v>57.749999999999993</v>
          </cell>
          <cell r="DA244">
            <v>41.25</v>
          </cell>
          <cell r="DB244">
            <v>41.25</v>
          </cell>
          <cell r="DC244">
            <v>24.75</v>
          </cell>
          <cell r="DD244">
            <v>24.75</v>
          </cell>
          <cell r="DE244">
            <v>123.75</v>
          </cell>
          <cell r="DF244">
            <v>132</v>
          </cell>
          <cell r="DG244">
            <v>57.749999999999993</v>
          </cell>
          <cell r="DH244">
            <v>57.749999999999993</v>
          </cell>
          <cell r="DI244">
            <v>132</v>
          </cell>
          <cell r="DJ244">
            <v>82.5</v>
          </cell>
          <cell r="DK244">
            <v>82.5</v>
          </cell>
          <cell r="DL244">
            <v>33</v>
          </cell>
          <cell r="DM244">
            <v>24.75</v>
          </cell>
          <cell r="DN244">
            <v>24.75</v>
          </cell>
          <cell r="DO244">
            <v>33</v>
          </cell>
          <cell r="DP244">
            <v>33</v>
          </cell>
          <cell r="DQ244">
            <v>33</v>
          </cell>
          <cell r="DR244">
            <v>33</v>
          </cell>
          <cell r="DS244">
            <v>24.75</v>
          </cell>
          <cell r="DT244">
            <v>24.75</v>
          </cell>
          <cell r="DU244">
            <v>99</v>
          </cell>
          <cell r="DV244">
            <v>66</v>
          </cell>
          <cell r="DW244">
            <v>24.75</v>
          </cell>
          <cell r="DX244">
            <v>66</v>
          </cell>
          <cell r="DY244">
            <v>57.749999999999993</v>
          </cell>
          <cell r="DZ244">
            <v>33</v>
          </cell>
          <cell r="EA244">
            <v>57.749999999999993</v>
          </cell>
          <cell r="EB244">
            <v>33</v>
          </cell>
          <cell r="EC244">
            <v>33</v>
          </cell>
          <cell r="ED244">
            <v>33</v>
          </cell>
          <cell r="EE244">
            <v>99</v>
          </cell>
          <cell r="EF244">
            <v>41.25</v>
          </cell>
          <cell r="EG244">
            <v>82.5</v>
          </cell>
          <cell r="EH244">
            <v>49.5</v>
          </cell>
          <cell r="EK244" t="str">
            <v>Joe Schmitz</v>
          </cell>
        </row>
        <row r="245">
          <cell r="A245">
            <v>242</v>
          </cell>
          <cell r="B245" t="str">
            <v>Brett</v>
          </cell>
          <cell r="D245">
            <v>1</v>
          </cell>
          <cell r="E245">
            <v>1</v>
          </cell>
          <cell r="F245">
            <v>1</v>
          </cell>
          <cell r="G245">
            <v>250</v>
          </cell>
          <cell r="H245">
            <v>315</v>
          </cell>
          <cell r="I245">
            <v>230</v>
          </cell>
          <cell r="J245">
            <v>250</v>
          </cell>
          <cell r="K245">
            <v>225</v>
          </cell>
          <cell r="L245">
            <v>175</v>
          </cell>
          <cell r="M245">
            <v>175</v>
          </cell>
          <cell r="N245">
            <v>162.5</v>
          </cell>
          <cell r="O245">
            <v>315</v>
          </cell>
          <cell r="P245">
            <v>175</v>
          </cell>
          <cell r="Q245">
            <v>175</v>
          </cell>
          <cell r="R245">
            <v>346.5</v>
          </cell>
          <cell r="S245">
            <v>472.5</v>
          </cell>
          <cell r="T245">
            <v>125</v>
          </cell>
          <cell r="U245">
            <v>100</v>
          </cell>
          <cell r="V245">
            <v>100</v>
          </cell>
          <cell r="W245">
            <v>87.5</v>
          </cell>
          <cell r="X245">
            <v>87.5</v>
          </cell>
          <cell r="Y245">
            <v>141.75</v>
          </cell>
          <cell r="Z245">
            <v>236.25</v>
          </cell>
          <cell r="AA245">
            <v>141.75</v>
          </cell>
          <cell r="AB245">
            <v>141.75</v>
          </cell>
          <cell r="AC245">
            <v>346.5</v>
          </cell>
          <cell r="AD245">
            <v>100</v>
          </cell>
          <cell r="AE245">
            <v>418.95000000000005</v>
          </cell>
          <cell r="AF245">
            <v>362.25</v>
          </cell>
          <cell r="AG245">
            <v>312.5</v>
          </cell>
          <cell r="AH245">
            <v>162.5</v>
          </cell>
          <cell r="AI245">
            <v>287.5</v>
          </cell>
          <cell r="AJ245">
            <v>138</v>
          </cell>
          <cell r="AK245">
            <v>250</v>
          </cell>
          <cell r="AL245">
            <v>157.5</v>
          </cell>
          <cell r="AM245">
            <v>157.5</v>
          </cell>
          <cell r="AX245">
            <v>315</v>
          </cell>
          <cell r="AY245">
            <v>252</v>
          </cell>
          <cell r="AZ245">
            <v>157.5</v>
          </cell>
          <cell r="BA245">
            <v>141.75</v>
          </cell>
          <cell r="BB245">
            <v>126</v>
          </cell>
          <cell r="BC245">
            <v>63</v>
          </cell>
          <cell r="BD245">
            <v>189</v>
          </cell>
          <cell r="BE245">
            <v>110.25</v>
          </cell>
          <cell r="BF245">
            <v>220.5</v>
          </cell>
          <cell r="BG245">
            <v>110.25</v>
          </cell>
          <cell r="BH245">
            <v>126</v>
          </cell>
          <cell r="BI245">
            <v>126</v>
          </cell>
          <cell r="BJ245">
            <v>126</v>
          </cell>
          <cell r="BK245">
            <v>378</v>
          </cell>
          <cell r="BL245">
            <v>375</v>
          </cell>
          <cell r="BM245">
            <v>315</v>
          </cell>
          <cell r="BN245">
            <v>418.95000000000005</v>
          </cell>
          <cell r="BO245">
            <v>63</v>
          </cell>
          <cell r="BP245">
            <v>315</v>
          </cell>
          <cell r="BQ245">
            <v>315</v>
          </cell>
          <cell r="BR245">
            <v>157.5</v>
          </cell>
          <cell r="BS245">
            <v>157.5</v>
          </cell>
          <cell r="CB245">
            <v>230</v>
          </cell>
          <cell r="CC245">
            <v>184</v>
          </cell>
          <cell r="CD245">
            <v>92</v>
          </cell>
          <cell r="CE245">
            <v>80.5</v>
          </cell>
          <cell r="CF245">
            <v>46</v>
          </cell>
          <cell r="CG245">
            <v>40.25</v>
          </cell>
          <cell r="CH245">
            <v>230</v>
          </cell>
          <cell r="CJ245">
            <v>57.5</v>
          </cell>
          <cell r="CK245">
            <v>28.75</v>
          </cell>
          <cell r="CL245">
            <v>28.75</v>
          </cell>
          <cell r="CM245">
            <v>23</v>
          </cell>
          <cell r="CN245">
            <v>46</v>
          </cell>
          <cell r="CO245">
            <v>161</v>
          </cell>
          <cell r="CP245">
            <v>276</v>
          </cell>
          <cell r="CQ245">
            <v>172.5</v>
          </cell>
          <cell r="CR245">
            <v>80.5</v>
          </cell>
          <cell r="CS245">
            <v>149.5</v>
          </cell>
          <cell r="CT245">
            <v>138</v>
          </cell>
          <cell r="CU245">
            <v>126.50000000000001</v>
          </cell>
          <cell r="CV245">
            <v>126.50000000000001</v>
          </cell>
          <cell r="CW245">
            <v>126.50000000000001</v>
          </cell>
          <cell r="CX245">
            <v>57.5</v>
          </cell>
          <cell r="CY245">
            <v>57.5</v>
          </cell>
          <cell r="CZ245">
            <v>80.5</v>
          </cell>
          <cell r="DA245">
            <v>57.5</v>
          </cell>
          <cell r="DB245">
            <v>57.5</v>
          </cell>
          <cell r="DC245">
            <v>34.5</v>
          </cell>
          <cell r="DD245">
            <v>34.5</v>
          </cell>
          <cell r="DE245">
            <v>172.5</v>
          </cell>
          <cell r="DF245">
            <v>184</v>
          </cell>
          <cell r="DG245">
            <v>80.5</v>
          </cell>
          <cell r="DH245">
            <v>80.5</v>
          </cell>
          <cell r="DI245">
            <v>184</v>
          </cell>
          <cell r="DJ245">
            <v>115</v>
          </cell>
          <cell r="DK245">
            <v>115</v>
          </cell>
          <cell r="DL245">
            <v>46</v>
          </cell>
          <cell r="DM245">
            <v>34.5</v>
          </cell>
          <cell r="DN245">
            <v>34.5</v>
          </cell>
          <cell r="DO245">
            <v>46</v>
          </cell>
          <cell r="DP245">
            <v>46</v>
          </cell>
          <cell r="DQ245">
            <v>46</v>
          </cell>
          <cell r="DR245">
            <v>46</v>
          </cell>
          <cell r="DS245">
            <v>34.5</v>
          </cell>
          <cell r="DT245">
            <v>34.5</v>
          </cell>
          <cell r="DU245">
            <v>138</v>
          </cell>
          <cell r="DV245">
            <v>92</v>
          </cell>
          <cell r="DW245">
            <v>34.5</v>
          </cell>
          <cell r="DX245">
            <v>92</v>
          </cell>
          <cell r="DY245">
            <v>80.5</v>
          </cell>
          <cell r="DZ245">
            <v>46</v>
          </cell>
          <cell r="EA245">
            <v>80.5</v>
          </cell>
          <cell r="EB245">
            <v>46</v>
          </cell>
          <cell r="EC245">
            <v>46</v>
          </cell>
          <cell r="ED245">
            <v>46</v>
          </cell>
          <cell r="EE245">
            <v>138</v>
          </cell>
          <cell r="EF245">
            <v>57.5</v>
          </cell>
          <cell r="EG245">
            <v>115</v>
          </cell>
          <cell r="EH245">
            <v>69</v>
          </cell>
          <cell r="EK245" t="str">
            <v>Brett</v>
          </cell>
        </row>
        <row r="246">
          <cell r="A246">
            <v>243</v>
          </cell>
          <cell r="B246" t="str">
            <v>Joey Hess</v>
          </cell>
          <cell r="D246">
            <v>1</v>
          </cell>
          <cell r="E246">
            <v>1</v>
          </cell>
          <cell r="F246">
            <v>1</v>
          </cell>
          <cell r="G246">
            <v>250</v>
          </cell>
          <cell r="H246">
            <v>285</v>
          </cell>
          <cell r="I246">
            <v>180</v>
          </cell>
          <cell r="J246">
            <v>250</v>
          </cell>
          <cell r="K246">
            <v>225</v>
          </cell>
          <cell r="L246">
            <v>175</v>
          </cell>
          <cell r="M246">
            <v>175</v>
          </cell>
          <cell r="N246">
            <v>162.5</v>
          </cell>
          <cell r="O246">
            <v>285</v>
          </cell>
          <cell r="P246">
            <v>175</v>
          </cell>
          <cell r="Q246">
            <v>175</v>
          </cell>
          <cell r="R246">
            <v>313.5</v>
          </cell>
          <cell r="S246">
            <v>427.5</v>
          </cell>
          <cell r="T246">
            <v>125</v>
          </cell>
          <cell r="U246">
            <v>100</v>
          </cell>
          <cell r="V246">
            <v>100</v>
          </cell>
          <cell r="W246">
            <v>87.5</v>
          </cell>
          <cell r="X246">
            <v>87.5</v>
          </cell>
          <cell r="Y246">
            <v>128.25</v>
          </cell>
          <cell r="Z246">
            <v>213.75</v>
          </cell>
          <cell r="AA246">
            <v>128.25</v>
          </cell>
          <cell r="AB246">
            <v>128.25</v>
          </cell>
          <cell r="AC246">
            <v>313.5</v>
          </cell>
          <cell r="AD246">
            <v>100</v>
          </cell>
          <cell r="AE246">
            <v>379.05</v>
          </cell>
          <cell r="AF246">
            <v>327.75</v>
          </cell>
          <cell r="AG246">
            <v>312.5</v>
          </cell>
          <cell r="AH246">
            <v>162.5</v>
          </cell>
          <cell r="AI246">
            <v>225</v>
          </cell>
          <cell r="AJ246">
            <v>108</v>
          </cell>
          <cell r="AK246">
            <v>250</v>
          </cell>
          <cell r="AL246">
            <v>142.5</v>
          </cell>
          <cell r="AM246">
            <v>142.5</v>
          </cell>
          <cell r="AX246">
            <v>285</v>
          </cell>
          <cell r="AY246">
            <v>228</v>
          </cell>
          <cell r="AZ246">
            <v>142.5</v>
          </cell>
          <cell r="BA246">
            <v>128.25</v>
          </cell>
          <cell r="BB246">
            <v>114</v>
          </cell>
          <cell r="BC246">
            <v>57</v>
          </cell>
          <cell r="BD246">
            <v>171</v>
          </cell>
          <cell r="BE246">
            <v>99.75</v>
          </cell>
          <cell r="BF246">
            <v>199.5</v>
          </cell>
          <cell r="BG246">
            <v>99.75</v>
          </cell>
          <cell r="BH246">
            <v>114</v>
          </cell>
          <cell r="BI246">
            <v>114</v>
          </cell>
          <cell r="BJ246">
            <v>114</v>
          </cell>
          <cell r="BK246">
            <v>342</v>
          </cell>
          <cell r="BL246">
            <v>375</v>
          </cell>
          <cell r="BM246">
            <v>285</v>
          </cell>
          <cell r="BN246">
            <v>379.05</v>
          </cell>
          <cell r="BO246">
            <v>57</v>
          </cell>
          <cell r="BP246">
            <v>285</v>
          </cell>
          <cell r="BQ246">
            <v>285</v>
          </cell>
          <cell r="BR246">
            <v>142.5</v>
          </cell>
          <cell r="BS246">
            <v>142.5</v>
          </cell>
          <cell r="CB246">
            <v>180</v>
          </cell>
          <cell r="CC246">
            <v>144</v>
          </cell>
          <cell r="CD246">
            <v>72</v>
          </cell>
          <cell r="CE246">
            <v>62.999999999999993</v>
          </cell>
          <cell r="CF246">
            <v>36</v>
          </cell>
          <cell r="CG246">
            <v>31.499999999999996</v>
          </cell>
          <cell r="CH246">
            <v>180</v>
          </cell>
          <cell r="CJ246">
            <v>45</v>
          </cell>
          <cell r="CK246">
            <v>22.5</v>
          </cell>
          <cell r="CL246">
            <v>22.5</v>
          </cell>
          <cell r="CM246">
            <v>18</v>
          </cell>
          <cell r="CN246">
            <v>36</v>
          </cell>
          <cell r="CO246">
            <v>125.99999999999999</v>
          </cell>
          <cell r="CP246">
            <v>216</v>
          </cell>
          <cell r="CQ246">
            <v>135</v>
          </cell>
          <cell r="CR246">
            <v>62.999999999999993</v>
          </cell>
          <cell r="CS246">
            <v>117</v>
          </cell>
          <cell r="CT246">
            <v>108</v>
          </cell>
          <cell r="CU246">
            <v>99.000000000000014</v>
          </cell>
          <cell r="CV246">
            <v>99.000000000000014</v>
          </cell>
          <cell r="CW246">
            <v>99.000000000000014</v>
          </cell>
          <cell r="CX246">
            <v>45</v>
          </cell>
          <cell r="CY246">
            <v>45</v>
          </cell>
          <cell r="CZ246">
            <v>62.999999999999993</v>
          </cell>
          <cell r="DA246">
            <v>45</v>
          </cell>
          <cell r="DB246">
            <v>45</v>
          </cell>
          <cell r="DC246">
            <v>27</v>
          </cell>
          <cell r="DD246">
            <v>27</v>
          </cell>
          <cell r="DE246">
            <v>135</v>
          </cell>
          <cell r="DF246">
            <v>144</v>
          </cell>
          <cell r="DG246">
            <v>62.999999999999993</v>
          </cell>
          <cell r="DH246">
            <v>62.999999999999993</v>
          </cell>
          <cell r="DI246">
            <v>144</v>
          </cell>
          <cell r="DJ246">
            <v>90</v>
          </cell>
          <cell r="DK246">
            <v>90</v>
          </cell>
          <cell r="DL246">
            <v>36</v>
          </cell>
          <cell r="DM246">
            <v>27</v>
          </cell>
          <cell r="DN246">
            <v>27</v>
          </cell>
          <cell r="DO246">
            <v>36</v>
          </cell>
          <cell r="DP246">
            <v>36</v>
          </cell>
          <cell r="DQ246">
            <v>36</v>
          </cell>
          <cell r="DR246">
            <v>36</v>
          </cell>
          <cell r="DS246">
            <v>27</v>
          </cell>
          <cell r="DT246">
            <v>27</v>
          </cell>
          <cell r="DU246">
            <v>108</v>
          </cell>
          <cell r="DV246">
            <v>72</v>
          </cell>
          <cell r="DW246">
            <v>27</v>
          </cell>
          <cell r="DX246">
            <v>72</v>
          </cell>
          <cell r="DY246">
            <v>62.999999999999993</v>
          </cell>
          <cell r="DZ246">
            <v>36</v>
          </cell>
          <cell r="EA246">
            <v>62.999999999999993</v>
          </cell>
          <cell r="EB246">
            <v>36</v>
          </cell>
          <cell r="EC246">
            <v>36</v>
          </cell>
          <cell r="ED246">
            <v>36</v>
          </cell>
          <cell r="EE246">
            <v>108</v>
          </cell>
          <cell r="EF246">
            <v>45</v>
          </cell>
          <cell r="EG246">
            <v>90</v>
          </cell>
          <cell r="EH246">
            <v>54</v>
          </cell>
          <cell r="EK246" t="str">
            <v>Joey Hess</v>
          </cell>
        </row>
        <row r="247">
          <cell r="A247">
            <v>244</v>
          </cell>
          <cell r="B247" t="str">
            <v>Jordan Lovick</v>
          </cell>
          <cell r="D247">
            <v>1</v>
          </cell>
          <cell r="E247">
            <v>1</v>
          </cell>
          <cell r="F247">
            <v>1</v>
          </cell>
          <cell r="G247">
            <v>250</v>
          </cell>
          <cell r="H247">
            <v>315</v>
          </cell>
          <cell r="I247">
            <v>225</v>
          </cell>
          <cell r="J247">
            <v>250</v>
          </cell>
          <cell r="K247">
            <v>225</v>
          </cell>
          <cell r="L247">
            <v>175</v>
          </cell>
          <cell r="M247">
            <v>175</v>
          </cell>
          <cell r="N247">
            <v>162.5</v>
          </cell>
          <cell r="O247">
            <v>315</v>
          </cell>
          <cell r="P247">
            <v>175</v>
          </cell>
          <cell r="Q247">
            <v>175</v>
          </cell>
          <cell r="R247">
            <v>346.5</v>
          </cell>
          <cell r="S247">
            <v>472.5</v>
          </cell>
          <cell r="T247">
            <v>125</v>
          </cell>
          <cell r="U247">
            <v>100</v>
          </cell>
          <cell r="V247">
            <v>100</v>
          </cell>
          <cell r="W247">
            <v>87.5</v>
          </cell>
          <cell r="X247">
            <v>87.5</v>
          </cell>
          <cell r="Y247">
            <v>141.75</v>
          </cell>
          <cell r="Z247">
            <v>236.25</v>
          </cell>
          <cell r="AA247">
            <v>141.75</v>
          </cell>
          <cell r="AB247">
            <v>141.75</v>
          </cell>
          <cell r="AC247">
            <v>346.5</v>
          </cell>
          <cell r="AD247">
            <v>100</v>
          </cell>
          <cell r="AE247">
            <v>418.95000000000005</v>
          </cell>
          <cell r="AF247">
            <v>362.25</v>
          </cell>
          <cell r="AG247">
            <v>312.5</v>
          </cell>
          <cell r="AH247">
            <v>162.5</v>
          </cell>
          <cell r="AI247">
            <v>281.25</v>
          </cell>
          <cell r="AJ247">
            <v>135</v>
          </cell>
          <cell r="AK247">
            <v>250</v>
          </cell>
          <cell r="AL247">
            <v>157.5</v>
          </cell>
          <cell r="AM247">
            <v>157.5</v>
          </cell>
          <cell r="AX247">
            <v>315</v>
          </cell>
          <cell r="AY247">
            <v>252</v>
          </cell>
          <cell r="AZ247">
            <v>157.5</v>
          </cell>
          <cell r="BA247">
            <v>141.75</v>
          </cell>
          <cell r="BB247">
            <v>126</v>
          </cell>
          <cell r="BC247">
            <v>63</v>
          </cell>
          <cell r="BD247">
            <v>189</v>
          </cell>
          <cell r="BE247">
            <v>110.25</v>
          </cell>
          <cell r="BF247">
            <v>220.5</v>
          </cell>
          <cell r="BG247">
            <v>110.25</v>
          </cell>
          <cell r="BH247">
            <v>126</v>
          </cell>
          <cell r="BI247">
            <v>126</v>
          </cell>
          <cell r="BJ247">
            <v>126</v>
          </cell>
          <cell r="BK247">
            <v>378</v>
          </cell>
          <cell r="BL247">
            <v>375</v>
          </cell>
          <cell r="BM247">
            <v>315</v>
          </cell>
          <cell r="BN247">
            <v>418.95000000000005</v>
          </cell>
          <cell r="BO247">
            <v>63</v>
          </cell>
          <cell r="BP247">
            <v>315</v>
          </cell>
          <cell r="BQ247">
            <v>315</v>
          </cell>
          <cell r="BR247">
            <v>157.5</v>
          </cell>
          <cell r="BS247">
            <v>157.5</v>
          </cell>
          <cell r="CB247">
            <v>225</v>
          </cell>
          <cell r="CC247">
            <v>180</v>
          </cell>
          <cell r="CD247">
            <v>90</v>
          </cell>
          <cell r="CE247">
            <v>78.75</v>
          </cell>
          <cell r="CF247">
            <v>45</v>
          </cell>
          <cell r="CG247">
            <v>39.375</v>
          </cell>
          <cell r="CH247">
            <v>225</v>
          </cell>
          <cell r="CJ247">
            <v>56.25</v>
          </cell>
          <cell r="CK247">
            <v>28.125</v>
          </cell>
          <cell r="CL247">
            <v>28.125</v>
          </cell>
          <cell r="CM247">
            <v>22.5</v>
          </cell>
          <cell r="CN247">
            <v>45</v>
          </cell>
          <cell r="CO247">
            <v>157.5</v>
          </cell>
          <cell r="CP247">
            <v>270</v>
          </cell>
          <cell r="CQ247">
            <v>168.75</v>
          </cell>
          <cell r="CR247">
            <v>78.75</v>
          </cell>
          <cell r="CS247">
            <v>146.25</v>
          </cell>
          <cell r="CT247">
            <v>135</v>
          </cell>
          <cell r="CU247">
            <v>123.75000000000001</v>
          </cell>
          <cell r="CV247">
            <v>123.75000000000001</v>
          </cell>
          <cell r="CW247">
            <v>123.75000000000001</v>
          </cell>
          <cell r="CX247">
            <v>56.25</v>
          </cell>
          <cell r="CY247">
            <v>56.25</v>
          </cell>
          <cell r="CZ247">
            <v>78.75</v>
          </cell>
          <cell r="DA247">
            <v>56.25</v>
          </cell>
          <cell r="DB247">
            <v>56.25</v>
          </cell>
          <cell r="DC247">
            <v>33.75</v>
          </cell>
          <cell r="DD247">
            <v>33.75</v>
          </cell>
          <cell r="DE247">
            <v>168.75</v>
          </cell>
          <cell r="DF247">
            <v>180</v>
          </cell>
          <cell r="DG247">
            <v>78.75</v>
          </cell>
          <cell r="DH247">
            <v>78.75</v>
          </cell>
          <cell r="DI247">
            <v>180</v>
          </cell>
          <cell r="DJ247">
            <v>112.5</v>
          </cell>
          <cell r="DK247">
            <v>112.5</v>
          </cell>
          <cell r="DL247">
            <v>45</v>
          </cell>
          <cell r="DM247">
            <v>33.75</v>
          </cell>
          <cell r="DN247">
            <v>33.75</v>
          </cell>
          <cell r="DO247">
            <v>45</v>
          </cell>
          <cell r="DP247">
            <v>45</v>
          </cell>
          <cell r="DQ247">
            <v>45</v>
          </cell>
          <cell r="DR247">
            <v>45</v>
          </cell>
          <cell r="DS247">
            <v>33.75</v>
          </cell>
          <cell r="DT247">
            <v>33.75</v>
          </cell>
          <cell r="DU247">
            <v>135</v>
          </cell>
          <cell r="DV247">
            <v>90</v>
          </cell>
          <cell r="DW247">
            <v>33.75</v>
          </cell>
          <cell r="DX247">
            <v>90</v>
          </cell>
          <cell r="DY247">
            <v>78.75</v>
          </cell>
          <cell r="DZ247">
            <v>45</v>
          </cell>
          <cell r="EA247">
            <v>78.75</v>
          </cell>
          <cell r="EB247">
            <v>45</v>
          </cell>
          <cell r="EC247">
            <v>45</v>
          </cell>
          <cell r="ED247">
            <v>45</v>
          </cell>
          <cell r="EE247">
            <v>135</v>
          </cell>
          <cell r="EF247">
            <v>56.25</v>
          </cell>
          <cell r="EG247">
            <v>112.5</v>
          </cell>
          <cell r="EH247">
            <v>67.5</v>
          </cell>
          <cell r="EK247" t="str">
            <v>Jordan Lovick</v>
          </cell>
        </row>
        <row r="248">
          <cell r="A248">
            <v>245</v>
          </cell>
          <cell r="D248">
            <v>1</v>
          </cell>
          <cell r="E248">
            <v>1</v>
          </cell>
          <cell r="F248">
            <v>1</v>
          </cell>
          <cell r="G248">
            <v>250</v>
          </cell>
          <cell r="H248">
            <v>375</v>
          </cell>
          <cell r="I248">
            <v>225</v>
          </cell>
          <cell r="J248">
            <v>250</v>
          </cell>
          <cell r="K248">
            <v>225</v>
          </cell>
          <cell r="L248">
            <v>175</v>
          </cell>
          <cell r="M248">
            <v>175</v>
          </cell>
          <cell r="N248">
            <v>162.5</v>
          </cell>
          <cell r="O248">
            <v>375</v>
          </cell>
          <cell r="P248">
            <v>175</v>
          </cell>
          <cell r="Q248">
            <v>175</v>
          </cell>
          <cell r="R248">
            <v>412.50000000000006</v>
          </cell>
          <cell r="S248">
            <v>562.5</v>
          </cell>
          <cell r="T248">
            <v>125</v>
          </cell>
          <cell r="U248">
            <v>100</v>
          </cell>
          <cell r="V248">
            <v>100</v>
          </cell>
          <cell r="W248">
            <v>87.5</v>
          </cell>
          <cell r="X248">
            <v>87.5</v>
          </cell>
          <cell r="Y248">
            <v>168.75</v>
          </cell>
          <cell r="Z248">
            <v>281.25</v>
          </cell>
          <cell r="AA248">
            <v>168.75</v>
          </cell>
          <cell r="AB248">
            <v>168.75</v>
          </cell>
          <cell r="AC248">
            <v>412.50000000000006</v>
          </cell>
          <cell r="AD248">
            <v>100</v>
          </cell>
          <cell r="AE248">
            <v>498.75</v>
          </cell>
          <cell r="AF248">
            <v>431.24999999999994</v>
          </cell>
          <cell r="AG248">
            <v>312.5</v>
          </cell>
          <cell r="AH248">
            <v>162.5</v>
          </cell>
          <cell r="AI248">
            <v>281.25</v>
          </cell>
          <cell r="AJ248">
            <v>135</v>
          </cell>
          <cell r="AK248">
            <v>250</v>
          </cell>
          <cell r="AL248">
            <v>187.5</v>
          </cell>
          <cell r="AM248">
            <v>187.5</v>
          </cell>
          <cell r="AX248">
            <v>375</v>
          </cell>
          <cell r="AY248">
            <v>300</v>
          </cell>
          <cell r="AZ248">
            <v>187.5</v>
          </cell>
          <cell r="BA248">
            <v>168.75</v>
          </cell>
          <cell r="BB248">
            <v>150</v>
          </cell>
          <cell r="BC248">
            <v>75</v>
          </cell>
          <cell r="BD248">
            <v>225</v>
          </cell>
          <cell r="BE248">
            <v>131.25</v>
          </cell>
          <cell r="BF248">
            <v>262.5</v>
          </cell>
          <cell r="BG248">
            <v>131.25</v>
          </cell>
          <cell r="BH248">
            <v>150</v>
          </cell>
          <cell r="BI248">
            <v>150</v>
          </cell>
          <cell r="BJ248">
            <v>150</v>
          </cell>
          <cell r="BK248">
            <v>450</v>
          </cell>
          <cell r="BL248">
            <v>375</v>
          </cell>
          <cell r="BM248">
            <v>375</v>
          </cell>
          <cell r="BN248">
            <v>498.75</v>
          </cell>
          <cell r="BO248">
            <v>75</v>
          </cell>
          <cell r="BP248">
            <v>375</v>
          </cell>
          <cell r="BQ248">
            <v>375</v>
          </cell>
          <cell r="BR248">
            <v>187.5</v>
          </cell>
          <cell r="BS248">
            <v>187.5</v>
          </cell>
          <cell r="CB248">
            <v>225</v>
          </cell>
          <cell r="CC248">
            <v>180</v>
          </cell>
          <cell r="CD248">
            <v>90</v>
          </cell>
          <cell r="CE248">
            <v>78.75</v>
          </cell>
          <cell r="CF248">
            <v>45</v>
          </cell>
          <cell r="CG248">
            <v>39.375</v>
          </cell>
          <cell r="CH248">
            <v>225</v>
          </cell>
          <cell r="CJ248">
            <v>56.25</v>
          </cell>
          <cell r="CK248">
            <v>28.125</v>
          </cell>
          <cell r="CL248">
            <v>28.125</v>
          </cell>
          <cell r="CM248">
            <v>22.5</v>
          </cell>
          <cell r="CN248">
            <v>45</v>
          </cell>
          <cell r="CO248">
            <v>157.5</v>
          </cell>
          <cell r="CP248">
            <v>270</v>
          </cell>
          <cell r="CQ248">
            <v>168.75</v>
          </cell>
          <cell r="CR248">
            <v>78.75</v>
          </cell>
          <cell r="CS248">
            <v>146.25</v>
          </cell>
          <cell r="CT248">
            <v>135</v>
          </cell>
          <cell r="CU248">
            <v>123.75000000000001</v>
          </cell>
          <cell r="CV248">
            <v>123.75000000000001</v>
          </cell>
          <cell r="CW248">
            <v>123.75000000000001</v>
          </cell>
          <cell r="CX248">
            <v>56.25</v>
          </cell>
          <cell r="CY248">
            <v>56.25</v>
          </cell>
          <cell r="CZ248">
            <v>78.75</v>
          </cell>
          <cell r="DA248">
            <v>56.25</v>
          </cell>
          <cell r="DB248">
            <v>56.25</v>
          </cell>
          <cell r="DC248">
            <v>33.75</v>
          </cell>
          <cell r="DD248">
            <v>33.75</v>
          </cell>
          <cell r="DE248">
            <v>168.75</v>
          </cell>
          <cell r="DF248">
            <v>180</v>
          </cell>
          <cell r="DG248">
            <v>78.75</v>
          </cell>
          <cell r="DH248">
            <v>78.75</v>
          </cell>
          <cell r="DI248">
            <v>180</v>
          </cell>
          <cell r="DJ248">
            <v>112.5</v>
          </cell>
          <cell r="DK248">
            <v>112.5</v>
          </cell>
          <cell r="DL248">
            <v>45</v>
          </cell>
          <cell r="DM248">
            <v>33.75</v>
          </cell>
          <cell r="DN248">
            <v>33.75</v>
          </cell>
          <cell r="DO248">
            <v>45</v>
          </cell>
          <cell r="DP248">
            <v>45</v>
          </cell>
          <cell r="DQ248">
            <v>45</v>
          </cell>
          <cell r="DR248">
            <v>45</v>
          </cell>
          <cell r="DS248">
            <v>33.75</v>
          </cell>
          <cell r="DT248">
            <v>33.75</v>
          </cell>
          <cell r="DU248">
            <v>135</v>
          </cell>
          <cell r="DV248">
            <v>90</v>
          </cell>
          <cell r="DW248">
            <v>33.75</v>
          </cell>
          <cell r="DX248">
            <v>90</v>
          </cell>
          <cell r="DY248">
            <v>78.75</v>
          </cell>
          <cell r="DZ248">
            <v>45</v>
          </cell>
          <cell r="EA248">
            <v>78.75</v>
          </cell>
          <cell r="EB248">
            <v>45</v>
          </cell>
          <cell r="EC248">
            <v>45</v>
          </cell>
          <cell r="ED248">
            <v>45</v>
          </cell>
          <cell r="EE248">
            <v>135</v>
          </cell>
          <cell r="EF248">
            <v>56.25</v>
          </cell>
          <cell r="EG248">
            <v>112.5</v>
          </cell>
          <cell r="EH248">
            <v>67.5</v>
          </cell>
          <cell r="EK248">
            <v>0</v>
          </cell>
        </row>
        <row r="249">
          <cell r="A249">
            <v>246</v>
          </cell>
          <cell r="B249" t="str">
            <v>dan carlson</v>
          </cell>
          <cell r="D249">
            <v>1</v>
          </cell>
          <cell r="E249">
            <v>1</v>
          </cell>
          <cell r="F249">
            <v>1</v>
          </cell>
          <cell r="G249">
            <v>220</v>
          </cell>
          <cell r="H249">
            <v>265</v>
          </cell>
          <cell r="I249">
            <v>195</v>
          </cell>
          <cell r="J249">
            <v>220</v>
          </cell>
          <cell r="K249">
            <v>198</v>
          </cell>
          <cell r="L249">
            <v>154</v>
          </cell>
          <cell r="M249">
            <v>154</v>
          </cell>
          <cell r="N249">
            <v>143</v>
          </cell>
          <cell r="O249">
            <v>265</v>
          </cell>
          <cell r="P249">
            <v>154</v>
          </cell>
          <cell r="Q249">
            <v>154</v>
          </cell>
          <cell r="R249">
            <v>291.5</v>
          </cell>
          <cell r="S249">
            <v>397.5</v>
          </cell>
          <cell r="T249">
            <v>110</v>
          </cell>
          <cell r="U249">
            <v>88</v>
          </cell>
          <cell r="V249">
            <v>88</v>
          </cell>
          <cell r="W249">
            <v>77</v>
          </cell>
          <cell r="X249">
            <v>77</v>
          </cell>
          <cell r="Y249">
            <v>119.25</v>
          </cell>
          <cell r="Z249">
            <v>198.75</v>
          </cell>
          <cell r="AA249">
            <v>119.25</v>
          </cell>
          <cell r="AB249">
            <v>119.25</v>
          </cell>
          <cell r="AC249">
            <v>291.5</v>
          </cell>
          <cell r="AD249">
            <v>88</v>
          </cell>
          <cell r="AE249">
            <v>352.45000000000005</v>
          </cell>
          <cell r="AF249">
            <v>304.75</v>
          </cell>
          <cell r="AG249">
            <v>275</v>
          </cell>
          <cell r="AH249">
            <v>143</v>
          </cell>
          <cell r="AI249">
            <v>243.75</v>
          </cell>
          <cell r="AJ249">
            <v>117</v>
          </cell>
          <cell r="AK249">
            <v>220</v>
          </cell>
          <cell r="AL249">
            <v>132.5</v>
          </cell>
          <cell r="AM249">
            <v>132.5</v>
          </cell>
          <cell r="AX249">
            <v>265</v>
          </cell>
          <cell r="AY249">
            <v>212</v>
          </cell>
          <cell r="AZ249">
            <v>132.5</v>
          </cell>
          <cell r="BA249">
            <v>119.25</v>
          </cell>
          <cell r="BB249">
            <v>106</v>
          </cell>
          <cell r="BC249">
            <v>53</v>
          </cell>
          <cell r="BD249">
            <v>159</v>
          </cell>
          <cell r="BE249">
            <v>92.75</v>
          </cell>
          <cell r="BF249">
            <v>185.5</v>
          </cell>
          <cell r="BG249">
            <v>92.75</v>
          </cell>
          <cell r="BH249">
            <v>106</v>
          </cell>
          <cell r="BI249">
            <v>106</v>
          </cell>
          <cell r="BJ249">
            <v>106</v>
          </cell>
          <cell r="BK249">
            <v>318</v>
          </cell>
          <cell r="BL249">
            <v>330</v>
          </cell>
          <cell r="BM249">
            <v>265</v>
          </cell>
          <cell r="BN249">
            <v>352.45000000000005</v>
          </cell>
          <cell r="BO249">
            <v>53</v>
          </cell>
          <cell r="BP249">
            <v>265</v>
          </cell>
          <cell r="BQ249">
            <v>265</v>
          </cell>
          <cell r="BR249">
            <v>132.5</v>
          </cell>
          <cell r="BS249">
            <v>132.5</v>
          </cell>
          <cell r="CB249">
            <v>195</v>
          </cell>
          <cell r="CC249">
            <v>156</v>
          </cell>
          <cell r="CD249">
            <v>78</v>
          </cell>
          <cell r="CE249">
            <v>68.25</v>
          </cell>
          <cell r="CF249">
            <v>39</v>
          </cell>
          <cell r="CG249">
            <v>34.125</v>
          </cell>
          <cell r="CH249">
            <v>195</v>
          </cell>
          <cell r="CJ249">
            <v>48.75</v>
          </cell>
          <cell r="CK249">
            <v>24.375</v>
          </cell>
          <cell r="CL249">
            <v>24.375</v>
          </cell>
          <cell r="CM249">
            <v>19.5</v>
          </cell>
          <cell r="CN249">
            <v>39</v>
          </cell>
          <cell r="CO249">
            <v>136.5</v>
          </cell>
          <cell r="CP249">
            <v>234</v>
          </cell>
          <cell r="CQ249">
            <v>146.25</v>
          </cell>
          <cell r="CR249">
            <v>68.25</v>
          </cell>
          <cell r="CS249">
            <v>126.75</v>
          </cell>
          <cell r="CT249">
            <v>117</v>
          </cell>
          <cell r="CU249">
            <v>107.25000000000001</v>
          </cell>
          <cell r="CV249">
            <v>107.25000000000001</v>
          </cell>
          <cell r="CW249">
            <v>107.25000000000001</v>
          </cell>
          <cell r="CX249">
            <v>48.75</v>
          </cell>
          <cell r="CY249">
            <v>48.75</v>
          </cell>
          <cell r="CZ249">
            <v>68.25</v>
          </cell>
          <cell r="DA249">
            <v>48.75</v>
          </cell>
          <cell r="DB249">
            <v>48.75</v>
          </cell>
          <cell r="DC249">
            <v>29.25</v>
          </cell>
          <cell r="DD249">
            <v>29.25</v>
          </cell>
          <cell r="DE249">
            <v>146.25</v>
          </cell>
          <cell r="DF249">
            <v>156</v>
          </cell>
          <cell r="DG249">
            <v>68.25</v>
          </cell>
          <cell r="DH249">
            <v>68.25</v>
          </cell>
          <cell r="DI249">
            <v>156</v>
          </cell>
          <cell r="DJ249">
            <v>97.5</v>
          </cell>
          <cell r="DK249">
            <v>97.5</v>
          </cell>
          <cell r="DL249">
            <v>39</v>
          </cell>
          <cell r="DM249">
            <v>29.25</v>
          </cell>
          <cell r="DN249">
            <v>29.25</v>
          </cell>
          <cell r="DO249">
            <v>39</v>
          </cell>
          <cell r="DP249">
            <v>39</v>
          </cell>
          <cell r="DQ249">
            <v>39</v>
          </cell>
          <cell r="DR249">
            <v>39</v>
          </cell>
          <cell r="DS249">
            <v>29.25</v>
          </cell>
          <cell r="DT249">
            <v>29.25</v>
          </cell>
          <cell r="DU249">
            <v>117</v>
          </cell>
          <cell r="DV249">
            <v>78</v>
          </cell>
          <cell r="DW249">
            <v>29.25</v>
          </cell>
          <cell r="DX249">
            <v>78</v>
          </cell>
          <cell r="DY249">
            <v>68.25</v>
          </cell>
          <cell r="DZ249">
            <v>39</v>
          </cell>
          <cell r="EA249">
            <v>68.25</v>
          </cell>
          <cell r="EB249">
            <v>39</v>
          </cell>
          <cell r="EC249">
            <v>39</v>
          </cell>
          <cell r="ED249">
            <v>39</v>
          </cell>
          <cell r="EE249">
            <v>117</v>
          </cell>
          <cell r="EF249">
            <v>48.75</v>
          </cell>
          <cell r="EG249">
            <v>97.5</v>
          </cell>
          <cell r="EH249">
            <v>58.5</v>
          </cell>
          <cell r="EK249" t="str">
            <v>dan carlson</v>
          </cell>
        </row>
        <row r="250">
          <cell r="A250">
            <v>247</v>
          </cell>
          <cell r="B250" t="str">
            <v>Travis Boyd</v>
          </cell>
          <cell r="D250">
            <v>1</v>
          </cell>
          <cell r="E250">
            <v>1</v>
          </cell>
          <cell r="F250">
            <v>1</v>
          </cell>
          <cell r="G250">
            <v>240</v>
          </cell>
          <cell r="H250">
            <v>275</v>
          </cell>
          <cell r="I250">
            <v>195</v>
          </cell>
          <cell r="J250">
            <v>240</v>
          </cell>
          <cell r="K250">
            <v>216</v>
          </cell>
          <cell r="L250">
            <v>168</v>
          </cell>
          <cell r="M250">
            <v>168</v>
          </cell>
          <cell r="N250">
            <v>156</v>
          </cell>
          <cell r="O250">
            <v>275</v>
          </cell>
          <cell r="P250">
            <v>168</v>
          </cell>
          <cell r="Q250">
            <v>168</v>
          </cell>
          <cell r="R250">
            <v>302.5</v>
          </cell>
          <cell r="S250">
            <v>412.5</v>
          </cell>
          <cell r="T250">
            <v>120</v>
          </cell>
          <cell r="U250">
            <v>96</v>
          </cell>
          <cell r="V250">
            <v>96</v>
          </cell>
          <cell r="W250">
            <v>84</v>
          </cell>
          <cell r="X250">
            <v>84</v>
          </cell>
          <cell r="Y250">
            <v>123.75</v>
          </cell>
          <cell r="Z250">
            <v>206.25</v>
          </cell>
          <cell r="AA250">
            <v>123.75</v>
          </cell>
          <cell r="AB250">
            <v>123.75</v>
          </cell>
          <cell r="AC250">
            <v>302.5</v>
          </cell>
          <cell r="AD250">
            <v>96</v>
          </cell>
          <cell r="AE250">
            <v>365.75</v>
          </cell>
          <cell r="AF250">
            <v>316.25</v>
          </cell>
          <cell r="AG250">
            <v>300</v>
          </cell>
          <cell r="AH250">
            <v>156</v>
          </cell>
          <cell r="AI250">
            <v>243.75</v>
          </cell>
          <cell r="AJ250">
            <v>117</v>
          </cell>
          <cell r="AK250">
            <v>240</v>
          </cell>
          <cell r="AL250">
            <v>137.5</v>
          </cell>
          <cell r="AM250">
            <v>137.5</v>
          </cell>
          <cell r="AX250">
            <v>275</v>
          </cell>
          <cell r="AY250">
            <v>220</v>
          </cell>
          <cell r="AZ250">
            <v>137.5</v>
          </cell>
          <cell r="BA250">
            <v>123.75</v>
          </cell>
          <cell r="BB250">
            <v>110</v>
          </cell>
          <cell r="BC250">
            <v>55</v>
          </cell>
          <cell r="BD250">
            <v>165</v>
          </cell>
          <cell r="BE250">
            <v>96.25</v>
          </cell>
          <cell r="BF250">
            <v>192.5</v>
          </cell>
          <cell r="BG250">
            <v>96.25</v>
          </cell>
          <cell r="BH250">
            <v>110</v>
          </cell>
          <cell r="BI250">
            <v>110</v>
          </cell>
          <cell r="BJ250">
            <v>110</v>
          </cell>
          <cell r="BK250">
            <v>330</v>
          </cell>
          <cell r="BL250">
            <v>360</v>
          </cell>
          <cell r="BM250">
            <v>275</v>
          </cell>
          <cell r="BN250">
            <v>365.75</v>
          </cell>
          <cell r="BO250">
            <v>55</v>
          </cell>
          <cell r="BP250">
            <v>275</v>
          </cell>
          <cell r="BQ250">
            <v>275</v>
          </cell>
          <cell r="BR250">
            <v>137.5</v>
          </cell>
          <cell r="BS250">
            <v>137.5</v>
          </cell>
          <cell r="CB250">
            <v>195</v>
          </cell>
          <cell r="CC250">
            <v>156</v>
          </cell>
          <cell r="CD250">
            <v>78</v>
          </cell>
          <cell r="CE250">
            <v>68.25</v>
          </cell>
          <cell r="CF250">
            <v>39</v>
          </cell>
          <cell r="CG250">
            <v>34.125</v>
          </cell>
          <cell r="CH250">
            <v>195</v>
          </cell>
          <cell r="CJ250">
            <v>48.75</v>
          </cell>
          <cell r="CK250">
            <v>24.375</v>
          </cell>
          <cell r="CL250">
            <v>24.375</v>
          </cell>
          <cell r="CM250">
            <v>19.5</v>
          </cell>
          <cell r="CN250">
            <v>39</v>
          </cell>
          <cell r="CO250">
            <v>136.5</v>
          </cell>
          <cell r="CP250">
            <v>234</v>
          </cell>
          <cell r="CQ250">
            <v>146.25</v>
          </cell>
          <cell r="CR250">
            <v>68.25</v>
          </cell>
          <cell r="CS250">
            <v>126.75</v>
          </cell>
          <cell r="CT250">
            <v>117</v>
          </cell>
          <cell r="CU250">
            <v>107.25000000000001</v>
          </cell>
          <cell r="CV250">
            <v>107.25000000000001</v>
          </cell>
          <cell r="CW250">
            <v>107.25000000000001</v>
          </cell>
          <cell r="CX250">
            <v>48.75</v>
          </cell>
          <cell r="CY250">
            <v>48.75</v>
          </cell>
          <cell r="CZ250">
            <v>68.25</v>
          </cell>
          <cell r="DA250">
            <v>48.75</v>
          </cell>
          <cell r="DB250">
            <v>48.75</v>
          </cell>
          <cell r="DC250">
            <v>29.25</v>
          </cell>
          <cell r="DD250">
            <v>29.25</v>
          </cell>
          <cell r="DE250">
            <v>146.25</v>
          </cell>
          <cell r="DF250">
            <v>156</v>
          </cell>
          <cell r="DG250">
            <v>68.25</v>
          </cell>
          <cell r="DH250">
            <v>68.25</v>
          </cell>
          <cell r="DI250">
            <v>156</v>
          </cell>
          <cell r="DJ250">
            <v>97.5</v>
          </cell>
          <cell r="DK250">
            <v>97.5</v>
          </cell>
          <cell r="DL250">
            <v>39</v>
          </cell>
          <cell r="DM250">
            <v>29.25</v>
          </cell>
          <cell r="DN250">
            <v>29.25</v>
          </cell>
          <cell r="DO250">
            <v>39</v>
          </cell>
          <cell r="DP250">
            <v>39</v>
          </cell>
          <cell r="DQ250">
            <v>39</v>
          </cell>
          <cell r="DR250">
            <v>39</v>
          </cell>
          <cell r="DS250">
            <v>29.25</v>
          </cell>
          <cell r="DT250">
            <v>29.25</v>
          </cell>
          <cell r="DU250">
            <v>117</v>
          </cell>
          <cell r="DV250">
            <v>78</v>
          </cell>
          <cell r="DW250">
            <v>29.25</v>
          </cell>
          <cell r="DX250">
            <v>78</v>
          </cell>
          <cell r="DY250">
            <v>68.25</v>
          </cell>
          <cell r="DZ250">
            <v>39</v>
          </cell>
          <cell r="EA250">
            <v>68.25</v>
          </cell>
          <cell r="EB250">
            <v>39</v>
          </cell>
          <cell r="EC250">
            <v>39</v>
          </cell>
          <cell r="ED250">
            <v>39</v>
          </cell>
          <cell r="EE250">
            <v>117</v>
          </cell>
          <cell r="EF250">
            <v>48.75</v>
          </cell>
          <cell r="EG250">
            <v>97.5</v>
          </cell>
          <cell r="EH250">
            <v>58.5</v>
          </cell>
          <cell r="EK250" t="str">
            <v>Travis Boyd</v>
          </cell>
        </row>
        <row r="251">
          <cell r="A251">
            <v>248</v>
          </cell>
          <cell r="D251">
            <v>1</v>
          </cell>
          <cell r="E251">
            <v>1</v>
          </cell>
          <cell r="F251">
            <v>1</v>
          </cell>
          <cell r="G251">
            <v>250</v>
          </cell>
          <cell r="H251">
            <v>295</v>
          </cell>
          <cell r="I251">
            <v>225</v>
          </cell>
          <cell r="J251">
            <v>250</v>
          </cell>
          <cell r="K251">
            <v>225</v>
          </cell>
          <cell r="L251">
            <v>175</v>
          </cell>
          <cell r="M251">
            <v>175</v>
          </cell>
          <cell r="N251">
            <v>162.5</v>
          </cell>
          <cell r="O251">
            <v>295</v>
          </cell>
          <cell r="P251">
            <v>175</v>
          </cell>
          <cell r="Q251">
            <v>175</v>
          </cell>
          <cell r="R251">
            <v>324.5</v>
          </cell>
          <cell r="S251">
            <v>442.5</v>
          </cell>
          <cell r="T251">
            <v>125</v>
          </cell>
          <cell r="U251">
            <v>100</v>
          </cell>
          <cell r="V251">
            <v>100</v>
          </cell>
          <cell r="W251">
            <v>87.5</v>
          </cell>
          <cell r="X251">
            <v>87.5</v>
          </cell>
          <cell r="Y251">
            <v>132.75</v>
          </cell>
          <cell r="Z251">
            <v>221.25</v>
          </cell>
          <cell r="AA251">
            <v>132.75</v>
          </cell>
          <cell r="AB251">
            <v>132.75</v>
          </cell>
          <cell r="AC251">
            <v>324.5</v>
          </cell>
          <cell r="AD251">
            <v>100</v>
          </cell>
          <cell r="AE251">
            <v>392.35</v>
          </cell>
          <cell r="AF251">
            <v>339.25</v>
          </cell>
          <cell r="AG251">
            <v>312.5</v>
          </cell>
          <cell r="AH251">
            <v>162.5</v>
          </cell>
          <cell r="AI251">
            <v>281.25</v>
          </cell>
          <cell r="AJ251">
            <v>135</v>
          </cell>
          <cell r="AK251">
            <v>250</v>
          </cell>
          <cell r="AL251">
            <v>147.5</v>
          </cell>
          <cell r="AM251">
            <v>147.5</v>
          </cell>
          <cell r="AX251">
            <v>295</v>
          </cell>
          <cell r="AY251">
            <v>236</v>
          </cell>
          <cell r="AZ251">
            <v>147.5</v>
          </cell>
          <cell r="BA251">
            <v>132.75</v>
          </cell>
          <cell r="BB251">
            <v>118</v>
          </cell>
          <cell r="BC251">
            <v>59</v>
          </cell>
          <cell r="BD251">
            <v>177</v>
          </cell>
          <cell r="BE251">
            <v>103.25</v>
          </cell>
          <cell r="BF251">
            <v>206.5</v>
          </cell>
          <cell r="BG251">
            <v>103.25</v>
          </cell>
          <cell r="BH251">
            <v>118</v>
          </cell>
          <cell r="BI251">
            <v>118</v>
          </cell>
          <cell r="BJ251">
            <v>118</v>
          </cell>
          <cell r="BK251">
            <v>354</v>
          </cell>
          <cell r="BL251">
            <v>375</v>
          </cell>
          <cell r="BM251">
            <v>295</v>
          </cell>
          <cell r="BN251">
            <v>392.35</v>
          </cell>
          <cell r="BO251">
            <v>59</v>
          </cell>
          <cell r="BP251">
            <v>295</v>
          </cell>
          <cell r="BQ251">
            <v>295</v>
          </cell>
          <cell r="BR251">
            <v>147.5</v>
          </cell>
          <cell r="BS251">
            <v>147.5</v>
          </cell>
          <cell r="CB251">
            <v>225</v>
          </cell>
          <cell r="CC251">
            <v>180</v>
          </cell>
          <cell r="CD251">
            <v>90</v>
          </cell>
          <cell r="CE251">
            <v>78.75</v>
          </cell>
          <cell r="CF251">
            <v>45</v>
          </cell>
          <cell r="CG251">
            <v>39.375</v>
          </cell>
          <cell r="CH251">
            <v>225</v>
          </cell>
          <cell r="CJ251">
            <v>56.25</v>
          </cell>
          <cell r="CK251">
            <v>28.125</v>
          </cell>
          <cell r="CL251">
            <v>28.125</v>
          </cell>
          <cell r="CM251">
            <v>22.5</v>
          </cell>
          <cell r="CN251">
            <v>45</v>
          </cell>
          <cell r="CO251">
            <v>157.5</v>
          </cell>
          <cell r="CP251">
            <v>270</v>
          </cell>
          <cell r="CQ251">
            <v>168.75</v>
          </cell>
          <cell r="CR251">
            <v>78.75</v>
          </cell>
          <cell r="CS251">
            <v>146.25</v>
          </cell>
          <cell r="CT251">
            <v>135</v>
          </cell>
          <cell r="CU251">
            <v>123.75000000000001</v>
          </cell>
          <cell r="CV251">
            <v>123.75000000000001</v>
          </cell>
          <cell r="CW251">
            <v>123.75000000000001</v>
          </cell>
          <cell r="CX251">
            <v>56.25</v>
          </cell>
          <cell r="CY251">
            <v>56.25</v>
          </cell>
          <cell r="CZ251">
            <v>78.75</v>
          </cell>
          <cell r="DA251">
            <v>56.25</v>
          </cell>
          <cell r="DB251">
            <v>56.25</v>
          </cell>
          <cell r="DC251">
            <v>33.75</v>
          </cell>
          <cell r="DD251">
            <v>33.75</v>
          </cell>
          <cell r="DE251">
            <v>168.75</v>
          </cell>
          <cell r="DF251">
            <v>180</v>
          </cell>
          <cell r="DG251">
            <v>78.75</v>
          </cell>
          <cell r="DH251">
            <v>78.75</v>
          </cell>
          <cell r="DI251">
            <v>180</v>
          </cell>
          <cell r="DJ251">
            <v>112.5</v>
          </cell>
          <cell r="DK251">
            <v>112.5</v>
          </cell>
          <cell r="DL251">
            <v>45</v>
          </cell>
          <cell r="DM251">
            <v>33.75</v>
          </cell>
          <cell r="DN251">
            <v>33.75</v>
          </cell>
          <cell r="DO251">
            <v>45</v>
          </cell>
          <cell r="DP251">
            <v>45</v>
          </cell>
          <cell r="DQ251">
            <v>45</v>
          </cell>
          <cell r="DR251">
            <v>45</v>
          </cell>
          <cell r="DS251">
            <v>33.75</v>
          </cell>
          <cell r="DT251">
            <v>33.75</v>
          </cell>
          <cell r="DU251">
            <v>135</v>
          </cell>
          <cell r="DV251">
            <v>90</v>
          </cell>
          <cell r="DW251">
            <v>33.75</v>
          </cell>
          <cell r="DX251">
            <v>90</v>
          </cell>
          <cell r="DY251">
            <v>78.75</v>
          </cell>
          <cell r="DZ251">
            <v>45</v>
          </cell>
          <cell r="EA251">
            <v>78.75</v>
          </cell>
          <cell r="EB251">
            <v>45</v>
          </cell>
          <cell r="EC251">
            <v>45</v>
          </cell>
          <cell r="ED251">
            <v>45</v>
          </cell>
          <cell r="EE251">
            <v>135</v>
          </cell>
          <cell r="EF251">
            <v>56.25</v>
          </cell>
          <cell r="EG251">
            <v>112.5</v>
          </cell>
          <cell r="EH251">
            <v>67.5</v>
          </cell>
          <cell r="EK251">
            <v>0</v>
          </cell>
        </row>
        <row r="252">
          <cell r="A252">
            <v>249</v>
          </cell>
          <cell r="B252" t="str">
            <v>christian</v>
          </cell>
          <cell r="D252">
            <v>1</v>
          </cell>
          <cell r="E252">
            <v>1</v>
          </cell>
          <cell r="F252">
            <v>1</v>
          </cell>
          <cell r="G252">
            <v>275</v>
          </cell>
          <cell r="H252">
            <v>335</v>
          </cell>
          <cell r="I252">
            <v>245</v>
          </cell>
          <cell r="J252">
            <v>275</v>
          </cell>
          <cell r="K252">
            <v>247.5</v>
          </cell>
          <cell r="L252">
            <v>192.5</v>
          </cell>
          <cell r="M252">
            <v>192.5</v>
          </cell>
          <cell r="N252">
            <v>178.75</v>
          </cell>
          <cell r="O252">
            <v>335</v>
          </cell>
          <cell r="P252">
            <v>192.5</v>
          </cell>
          <cell r="Q252">
            <v>192.5</v>
          </cell>
          <cell r="R252">
            <v>368.50000000000006</v>
          </cell>
          <cell r="S252">
            <v>502.5</v>
          </cell>
          <cell r="T252">
            <v>137.5</v>
          </cell>
          <cell r="U252">
            <v>110</v>
          </cell>
          <cell r="V252">
            <v>110</v>
          </cell>
          <cell r="W252">
            <v>96.25</v>
          </cell>
          <cell r="X252">
            <v>96.25</v>
          </cell>
          <cell r="Y252">
            <v>150.75</v>
          </cell>
          <cell r="Z252">
            <v>251.25</v>
          </cell>
          <cell r="AA252">
            <v>150.75</v>
          </cell>
          <cell r="AB252">
            <v>150.75</v>
          </cell>
          <cell r="AC252">
            <v>368.50000000000006</v>
          </cell>
          <cell r="AD252">
            <v>110</v>
          </cell>
          <cell r="AE252">
            <v>445.55</v>
          </cell>
          <cell r="AF252">
            <v>385.24999999999994</v>
          </cell>
          <cell r="AG252">
            <v>343.75</v>
          </cell>
          <cell r="AH252">
            <v>178.75</v>
          </cell>
          <cell r="AI252">
            <v>306.25</v>
          </cell>
          <cell r="AJ252">
            <v>147</v>
          </cell>
          <cell r="AK252">
            <v>275</v>
          </cell>
          <cell r="AL252">
            <v>167.5</v>
          </cell>
          <cell r="AM252">
            <v>167.5</v>
          </cell>
          <cell r="AX252">
            <v>335</v>
          </cell>
          <cell r="AY252">
            <v>268</v>
          </cell>
          <cell r="AZ252">
            <v>167.5</v>
          </cell>
          <cell r="BA252">
            <v>150.75</v>
          </cell>
          <cell r="BB252">
            <v>134</v>
          </cell>
          <cell r="BC252">
            <v>67</v>
          </cell>
          <cell r="BD252">
            <v>201</v>
          </cell>
          <cell r="BE252">
            <v>117.24999999999999</v>
          </cell>
          <cell r="BF252">
            <v>234.49999999999997</v>
          </cell>
          <cell r="BG252">
            <v>117.24999999999999</v>
          </cell>
          <cell r="BH252">
            <v>134</v>
          </cell>
          <cell r="BI252">
            <v>134</v>
          </cell>
          <cell r="BJ252">
            <v>134</v>
          </cell>
          <cell r="BK252">
            <v>402</v>
          </cell>
          <cell r="BL252">
            <v>412.5</v>
          </cell>
          <cell r="BM252">
            <v>335</v>
          </cell>
          <cell r="BN252">
            <v>445.55</v>
          </cell>
          <cell r="BO252">
            <v>67</v>
          </cell>
          <cell r="BP252">
            <v>335</v>
          </cell>
          <cell r="BQ252">
            <v>335</v>
          </cell>
          <cell r="BR252">
            <v>167.5</v>
          </cell>
          <cell r="BS252">
            <v>167.5</v>
          </cell>
          <cell r="CB252">
            <v>245</v>
          </cell>
          <cell r="CC252">
            <v>196</v>
          </cell>
          <cell r="CD252">
            <v>98</v>
          </cell>
          <cell r="CE252">
            <v>85.75</v>
          </cell>
          <cell r="CF252">
            <v>49</v>
          </cell>
          <cell r="CG252">
            <v>42.875</v>
          </cell>
          <cell r="CH252">
            <v>245</v>
          </cell>
          <cell r="CJ252">
            <v>61.25</v>
          </cell>
          <cell r="CK252">
            <v>30.625</v>
          </cell>
          <cell r="CL252">
            <v>30.625</v>
          </cell>
          <cell r="CM252">
            <v>24.5</v>
          </cell>
          <cell r="CN252">
            <v>49</v>
          </cell>
          <cell r="CO252">
            <v>171.5</v>
          </cell>
          <cell r="CP252">
            <v>294</v>
          </cell>
          <cell r="CQ252">
            <v>183.75</v>
          </cell>
          <cell r="CR252">
            <v>85.75</v>
          </cell>
          <cell r="CS252">
            <v>159.25</v>
          </cell>
          <cell r="CT252">
            <v>147</v>
          </cell>
          <cell r="CU252">
            <v>134.75</v>
          </cell>
          <cell r="CV252">
            <v>134.75</v>
          </cell>
          <cell r="CW252">
            <v>134.75</v>
          </cell>
          <cell r="CX252">
            <v>61.25</v>
          </cell>
          <cell r="CY252">
            <v>61.25</v>
          </cell>
          <cell r="CZ252">
            <v>85.75</v>
          </cell>
          <cell r="DA252">
            <v>61.25</v>
          </cell>
          <cell r="DB252">
            <v>61.25</v>
          </cell>
          <cell r="DC252">
            <v>36.75</v>
          </cell>
          <cell r="DD252">
            <v>36.75</v>
          </cell>
          <cell r="DE252">
            <v>183.75</v>
          </cell>
          <cell r="DF252">
            <v>196</v>
          </cell>
          <cell r="DG252">
            <v>85.75</v>
          </cell>
          <cell r="DH252">
            <v>85.75</v>
          </cell>
          <cell r="DI252">
            <v>196</v>
          </cell>
          <cell r="DJ252">
            <v>122.5</v>
          </cell>
          <cell r="DK252">
            <v>122.5</v>
          </cell>
          <cell r="DL252">
            <v>49</v>
          </cell>
          <cell r="DM252">
            <v>36.75</v>
          </cell>
          <cell r="DN252">
            <v>36.75</v>
          </cell>
          <cell r="DO252">
            <v>49</v>
          </cell>
          <cell r="DP252">
            <v>49</v>
          </cell>
          <cell r="DQ252">
            <v>49</v>
          </cell>
          <cell r="DR252">
            <v>49</v>
          </cell>
          <cell r="DS252">
            <v>36.75</v>
          </cell>
          <cell r="DT252">
            <v>36.75</v>
          </cell>
          <cell r="DU252">
            <v>147</v>
          </cell>
          <cell r="DV252">
            <v>98</v>
          </cell>
          <cell r="DW252">
            <v>36.75</v>
          </cell>
          <cell r="DX252">
            <v>98</v>
          </cell>
          <cell r="DY252">
            <v>85.75</v>
          </cell>
          <cell r="DZ252">
            <v>49</v>
          </cell>
          <cell r="EA252">
            <v>85.75</v>
          </cell>
          <cell r="EB252">
            <v>49</v>
          </cell>
          <cell r="EC252">
            <v>49</v>
          </cell>
          <cell r="ED252">
            <v>49</v>
          </cell>
          <cell r="EE252">
            <v>147</v>
          </cell>
          <cell r="EF252">
            <v>61.25</v>
          </cell>
          <cell r="EG252">
            <v>122.5</v>
          </cell>
          <cell r="EH252">
            <v>73.5</v>
          </cell>
          <cell r="EK252" t="str">
            <v>christian</v>
          </cell>
        </row>
        <row r="253">
          <cell r="A253">
            <v>250</v>
          </cell>
          <cell r="B253" t="str">
            <v>Connor Riley</v>
          </cell>
          <cell r="D253">
            <v>1</v>
          </cell>
          <cell r="E253">
            <v>1</v>
          </cell>
          <cell r="F253">
            <v>1</v>
          </cell>
          <cell r="G253">
            <v>220</v>
          </cell>
          <cell r="H253">
            <v>275</v>
          </cell>
          <cell r="I253">
            <v>150</v>
          </cell>
          <cell r="J253">
            <v>220</v>
          </cell>
          <cell r="K253">
            <v>198</v>
          </cell>
          <cell r="L253">
            <v>154</v>
          </cell>
          <cell r="M253">
            <v>154</v>
          </cell>
          <cell r="N253">
            <v>143</v>
          </cell>
          <cell r="O253">
            <v>275</v>
          </cell>
          <cell r="P253">
            <v>154</v>
          </cell>
          <cell r="Q253">
            <v>154</v>
          </cell>
          <cell r="R253">
            <v>302.5</v>
          </cell>
          <cell r="S253">
            <v>412.5</v>
          </cell>
          <cell r="T253">
            <v>110</v>
          </cell>
          <cell r="U253">
            <v>88</v>
          </cell>
          <cell r="V253">
            <v>88</v>
          </cell>
          <cell r="W253">
            <v>77</v>
          </cell>
          <cell r="X253">
            <v>77</v>
          </cell>
          <cell r="Y253">
            <v>123.75</v>
          </cell>
          <cell r="Z253">
            <v>206.25</v>
          </cell>
          <cell r="AA253">
            <v>123.75</v>
          </cell>
          <cell r="AB253">
            <v>123.75</v>
          </cell>
          <cell r="AC253">
            <v>302.5</v>
          </cell>
          <cell r="AD253">
            <v>88</v>
          </cell>
          <cell r="AE253">
            <v>365.75</v>
          </cell>
          <cell r="AF253">
            <v>316.25</v>
          </cell>
          <cell r="AG253">
            <v>275</v>
          </cell>
          <cell r="AH253">
            <v>143</v>
          </cell>
          <cell r="AI253">
            <v>187.5</v>
          </cell>
          <cell r="AJ253">
            <v>90</v>
          </cell>
          <cell r="AK253">
            <v>220</v>
          </cell>
          <cell r="AL253">
            <v>137.5</v>
          </cell>
          <cell r="AM253">
            <v>137.5</v>
          </cell>
          <cell r="AX253">
            <v>275</v>
          </cell>
          <cell r="AY253">
            <v>220</v>
          </cell>
          <cell r="AZ253">
            <v>137.5</v>
          </cell>
          <cell r="BA253">
            <v>123.75</v>
          </cell>
          <cell r="BB253">
            <v>110</v>
          </cell>
          <cell r="BC253">
            <v>55</v>
          </cell>
          <cell r="BD253">
            <v>165</v>
          </cell>
          <cell r="BE253">
            <v>96.25</v>
          </cell>
          <cell r="BF253">
            <v>192.5</v>
          </cell>
          <cell r="BG253">
            <v>96.25</v>
          </cell>
          <cell r="BH253">
            <v>110</v>
          </cell>
          <cell r="BI253">
            <v>110</v>
          </cell>
          <cell r="BJ253">
            <v>110</v>
          </cell>
          <cell r="BK253">
            <v>330</v>
          </cell>
          <cell r="BL253">
            <v>330</v>
          </cell>
          <cell r="BM253">
            <v>275</v>
          </cell>
          <cell r="BN253">
            <v>365.75</v>
          </cell>
          <cell r="BO253">
            <v>55</v>
          </cell>
          <cell r="BP253">
            <v>275</v>
          </cell>
          <cell r="BQ253">
            <v>275</v>
          </cell>
          <cell r="BR253">
            <v>137.5</v>
          </cell>
          <cell r="BS253">
            <v>137.5</v>
          </cell>
          <cell r="CB253">
            <v>150</v>
          </cell>
          <cell r="CC253">
            <v>120</v>
          </cell>
          <cell r="CD253">
            <v>60</v>
          </cell>
          <cell r="CE253">
            <v>52.5</v>
          </cell>
          <cell r="CF253">
            <v>30</v>
          </cell>
          <cell r="CG253">
            <v>26.25</v>
          </cell>
          <cell r="CH253">
            <v>150</v>
          </cell>
          <cell r="CJ253">
            <v>37.5</v>
          </cell>
          <cell r="CK253">
            <v>18.75</v>
          </cell>
          <cell r="CL253">
            <v>18.75</v>
          </cell>
          <cell r="CM253">
            <v>15</v>
          </cell>
          <cell r="CN253">
            <v>30</v>
          </cell>
          <cell r="CO253">
            <v>105</v>
          </cell>
          <cell r="CP253">
            <v>180</v>
          </cell>
          <cell r="CQ253">
            <v>112.5</v>
          </cell>
          <cell r="CR253">
            <v>52.5</v>
          </cell>
          <cell r="CS253">
            <v>97.5</v>
          </cell>
          <cell r="CT253">
            <v>90</v>
          </cell>
          <cell r="CU253">
            <v>82.5</v>
          </cell>
          <cell r="CV253">
            <v>82.5</v>
          </cell>
          <cell r="CW253">
            <v>82.5</v>
          </cell>
          <cell r="CX253">
            <v>37.5</v>
          </cell>
          <cell r="CY253">
            <v>37.5</v>
          </cell>
          <cell r="CZ253">
            <v>52.5</v>
          </cell>
          <cell r="DA253">
            <v>37.5</v>
          </cell>
          <cell r="DB253">
            <v>37.5</v>
          </cell>
          <cell r="DC253">
            <v>22.5</v>
          </cell>
          <cell r="DD253">
            <v>22.5</v>
          </cell>
          <cell r="DE253">
            <v>112.5</v>
          </cell>
          <cell r="DF253">
            <v>120</v>
          </cell>
          <cell r="DG253">
            <v>52.5</v>
          </cell>
          <cell r="DH253">
            <v>52.5</v>
          </cell>
          <cell r="DI253">
            <v>120</v>
          </cell>
          <cell r="DJ253">
            <v>75</v>
          </cell>
          <cell r="DK253">
            <v>75</v>
          </cell>
          <cell r="DL253">
            <v>30</v>
          </cell>
          <cell r="DM253">
            <v>22.5</v>
          </cell>
          <cell r="DN253">
            <v>22.5</v>
          </cell>
          <cell r="DO253">
            <v>30</v>
          </cell>
          <cell r="DP253">
            <v>30</v>
          </cell>
          <cell r="DQ253">
            <v>30</v>
          </cell>
          <cell r="DR253">
            <v>30</v>
          </cell>
          <cell r="DS253">
            <v>22.5</v>
          </cell>
          <cell r="DT253">
            <v>22.5</v>
          </cell>
          <cell r="DU253">
            <v>90</v>
          </cell>
          <cell r="DV253">
            <v>60</v>
          </cell>
          <cell r="DW253">
            <v>22.5</v>
          </cell>
          <cell r="DX253">
            <v>60</v>
          </cell>
          <cell r="DY253">
            <v>52.5</v>
          </cell>
          <cell r="DZ253">
            <v>30</v>
          </cell>
          <cell r="EA253">
            <v>52.5</v>
          </cell>
          <cell r="EB253">
            <v>30</v>
          </cell>
          <cell r="EC253">
            <v>30</v>
          </cell>
          <cell r="ED253">
            <v>30</v>
          </cell>
          <cell r="EE253">
            <v>90</v>
          </cell>
          <cell r="EF253">
            <v>37.5</v>
          </cell>
          <cell r="EG253">
            <v>75</v>
          </cell>
          <cell r="EH253">
            <v>45</v>
          </cell>
          <cell r="EK253" t="str">
            <v>Connor Riley</v>
          </cell>
        </row>
        <row r="254">
          <cell r="A254">
            <v>251</v>
          </cell>
          <cell r="B254" t="str">
            <v>Ryan Riley</v>
          </cell>
          <cell r="D254">
            <v>1</v>
          </cell>
          <cell r="E254">
            <v>1</v>
          </cell>
          <cell r="F254">
            <v>1</v>
          </cell>
          <cell r="G254">
            <v>220</v>
          </cell>
          <cell r="H254">
            <v>275</v>
          </cell>
          <cell r="I254">
            <v>150</v>
          </cell>
          <cell r="J254">
            <v>220</v>
          </cell>
          <cell r="K254">
            <v>198</v>
          </cell>
          <cell r="L254">
            <v>154</v>
          </cell>
          <cell r="M254">
            <v>154</v>
          </cell>
          <cell r="N254">
            <v>143</v>
          </cell>
          <cell r="O254">
            <v>275</v>
          </cell>
          <cell r="P254">
            <v>154</v>
          </cell>
          <cell r="Q254">
            <v>154</v>
          </cell>
          <cell r="R254">
            <v>302.5</v>
          </cell>
          <cell r="S254">
            <v>412.5</v>
          </cell>
          <cell r="T254">
            <v>110</v>
          </cell>
          <cell r="U254">
            <v>88</v>
          </cell>
          <cell r="V254">
            <v>88</v>
          </cell>
          <cell r="W254">
            <v>77</v>
          </cell>
          <cell r="X254">
            <v>77</v>
          </cell>
          <cell r="Y254">
            <v>123.75</v>
          </cell>
          <cell r="Z254">
            <v>206.25</v>
          </cell>
          <cell r="AA254">
            <v>123.75</v>
          </cell>
          <cell r="AB254">
            <v>123.75</v>
          </cell>
          <cell r="AC254">
            <v>302.5</v>
          </cell>
          <cell r="AD254">
            <v>88</v>
          </cell>
          <cell r="AE254">
            <v>365.75</v>
          </cell>
          <cell r="AF254">
            <v>316.25</v>
          </cell>
          <cell r="AG254">
            <v>275</v>
          </cell>
          <cell r="AH254">
            <v>143</v>
          </cell>
          <cell r="AI254">
            <v>187.5</v>
          </cell>
          <cell r="AJ254">
            <v>90</v>
          </cell>
          <cell r="AK254">
            <v>220</v>
          </cell>
          <cell r="AL254">
            <v>137.5</v>
          </cell>
          <cell r="AM254">
            <v>137.5</v>
          </cell>
          <cell r="AX254">
            <v>275</v>
          </cell>
          <cell r="AY254">
            <v>220</v>
          </cell>
          <cell r="AZ254">
            <v>137.5</v>
          </cell>
          <cell r="BA254">
            <v>123.75</v>
          </cell>
          <cell r="BB254">
            <v>110</v>
          </cell>
          <cell r="BC254">
            <v>55</v>
          </cell>
          <cell r="BD254">
            <v>165</v>
          </cell>
          <cell r="BE254">
            <v>96.25</v>
          </cell>
          <cell r="BF254">
            <v>192.5</v>
          </cell>
          <cell r="BG254">
            <v>96.25</v>
          </cell>
          <cell r="BH254">
            <v>110</v>
          </cell>
          <cell r="BI254">
            <v>110</v>
          </cell>
          <cell r="BJ254">
            <v>110</v>
          </cell>
          <cell r="BK254">
            <v>330</v>
          </cell>
          <cell r="BL254">
            <v>330</v>
          </cell>
          <cell r="BM254">
            <v>275</v>
          </cell>
          <cell r="BN254">
            <v>365.75</v>
          </cell>
          <cell r="BO254">
            <v>55</v>
          </cell>
          <cell r="BP254">
            <v>275</v>
          </cell>
          <cell r="BQ254">
            <v>275</v>
          </cell>
          <cell r="BR254">
            <v>137.5</v>
          </cell>
          <cell r="BS254">
            <v>137.5</v>
          </cell>
          <cell r="CB254">
            <v>150</v>
          </cell>
          <cell r="CC254">
            <v>120</v>
          </cell>
          <cell r="CD254">
            <v>60</v>
          </cell>
          <cell r="CE254">
            <v>52.5</v>
          </cell>
          <cell r="CF254">
            <v>30</v>
          </cell>
          <cell r="CG254">
            <v>26.25</v>
          </cell>
          <cell r="CH254">
            <v>150</v>
          </cell>
          <cell r="CJ254">
            <v>37.5</v>
          </cell>
          <cell r="CK254">
            <v>18.75</v>
          </cell>
          <cell r="CL254">
            <v>18.75</v>
          </cell>
          <cell r="CM254">
            <v>15</v>
          </cell>
          <cell r="CN254">
            <v>30</v>
          </cell>
          <cell r="CO254">
            <v>105</v>
          </cell>
          <cell r="CP254">
            <v>180</v>
          </cell>
          <cell r="CQ254">
            <v>112.5</v>
          </cell>
          <cell r="CR254">
            <v>52.5</v>
          </cell>
          <cell r="CS254">
            <v>97.5</v>
          </cell>
          <cell r="CT254">
            <v>90</v>
          </cell>
          <cell r="CU254">
            <v>82.5</v>
          </cell>
          <cell r="CV254">
            <v>82.5</v>
          </cell>
          <cell r="CW254">
            <v>82.5</v>
          </cell>
          <cell r="CX254">
            <v>37.5</v>
          </cell>
          <cell r="CY254">
            <v>37.5</v>
          </cell>
          <cell r="CZ254">
            <v>52.5</v>
          </cell>
          <cell r="DA254">
            <v>37.5</v>
          </cell>
          <cell r="DB254">
            <v>37.5</v>
          </cell>
          <cell r="DC254">
            <v>22.5</v>
          </cell>
          <cell r="DD254">
            <v>22.5</v>
          </cell>
          <cell r="DE254">
            <v>112.5</v>
          </cell>
          <cell r="DF254">
            <v>120</v>
          </cell>
          <cell r="DG254">
            <v>52.5</v>
          </cell>
          <cell r="DH254">
            <v>52.5</v>
          </cell>
          <cell r="DI254">
            <v>120</v>
          </cell>
          <cell r="DJ254">
            <v>75</v>
          </cell>
          <cell r="DK254">
            <v>75</v>
          </cell>
          <cell r="DL254">
            <v>30</v>
          </cell>
          <cell r="DM254">
            <v>22.5</v>
          </cell>
          <cell r="DN254">
            <v>22.5</v>
          </cell>
          <cell r="DO254">
            <v>30</v>
          </cell>
          <cell r="DP254">
            <v>30</v>
          </cell>
          <cell r="DQ254">
            <v>30</v>
          </cell>
          <cell r="DR254">
            <v>30</v>
          </cell>
          <cell r="DS254">
            <v>22.5</v>
          </cell>
          <cell r="DT254">
            <v>22.5</v>
          </cell>
          <cell r="DU254">
            <v>90</v>
          </cell>
          <cell r="DV254">
            <v>60</v>
          </cell>
          <cell r="DW254">
            <v>22.5</v>
          </cell>
          <cell r="DX254">
            <v>60</v>
          </cell>
          <cell r="DY254">
            <v>52.5</v>
          </cell>
          <cell r="DZ254">
            <v>30</v>
          </cell>
          <cell r="EA254">
            <v>52.5</v>
          </cell>
          <cell r="EB254">
            <v>30</v>
          </cell>
          <cell r="EC254">
            <v>30</v>
          </cell>
          <cell r="ED254">
            <v>30</v>
          </cell>
          <cell r="EE254">
            <v>90</v>
          </cell>
          <cell r="EF254">
            <v>37.5</v>
          </cell>
          <cell r="EG254">
            <v>75</v>
          </cell>
          <cell r="EH254">
            <v>45</v>
          </cell>
          <cell r="EK254" t="str">
            <v>Ryan Riley</v>
          </cell>
        </row>
        <row r="255">
          <cell r="A255">
            <v>252</v>
          </cell>
          <cell r="D255">
            <v>1</v>
          </cell>
          <cell r="E255">
            <v>1</v>
          </cell>
          <cell r="F255">
            <v>1</v>
          </cell>
          <cell r="G255">
            <v>185</v>
          </cell>
          <cell r="H255">
            <v>200</v>
          </cell>
          <cell r="I255">
            <v>150</v>
          </cell>
          <cell r="J255">
            <v>185</v>
          </cell>
          <cell r="K255">
            <v>166.5</v>
          </cell>
          <cell r="L255">
            <v>129.5</v>
          </cell>
          <cell r="M255">
            <v>129.5</v>
          </cell>
          <cell r="N255">
            <v>120.25</v>
          </cell>
          <cell r="O255">
            <v>200</v>
          </cell>
          <cell r="P255">
            <v>129.5</v>
          </cell>
          <cell r="Q255">
            <v>129.5</v>
          </cell>
          <cell r="R255">
            <v>220.00000000000003</v>
          </cell>
          <cell r="S255">
            <v>300</v>
          </cell>
          <cell r="T255">
            <v>92.5</v>
          </cell>
          <cell r="U255">
            <v>74</v>
          </cell>
          <cell r="V255">
            <v>74</v>
          </cell>
          <cell r="W255">
            <v>64.75</v>
          </cell>
          <cell r="X255">
            <v>64.75</v>
          </cell>
          <cell r="Y255">
            <v>90</v>
          </cell>
          <cell r="Z255">
            <v>150</v>
          </cell>
          <cell r="AA255">
            <v>90</v>
          </cell>
          <cell r="AB255">
            <v>90</v>
          </cell>
          <cell r="AC255">
            <v>220.00000000000003</v>
          </cell>
          <cell r="AD255">
            <v>74</v>
          </cell>
          <cell r="AE255">
            <v>266</v>
          </cell>
          <cell r="AF255">
            <v>229.99999999999997</v>
          </cell>
          <cell r="AG255">
            <v>231.25</v>
          </cell>
          <cell r="AH255">
            <v>120.25</v>
          </cell>
          <cell r="AI255">
            <v>187.5</v>
          </cell>
          <cell r="AJ255">
            <v>90</v>
          </cell>
          <cell r="AK255">
            <v>185</v>
          </cell>
          <cell r="AL255">
            <v>100</v>
          </cell>
          <cell r="AM255">
            <v>100</v>
          </cell>
          <cell r="AX255">
            <v>200</v>
          </cell>
          <cell r="AY255">
            <v>160</v>
          </cell>
          <cell r="AZ255">
            <v>100</v>
          </cell>
          <cell r="BA255">
            <v>90</v>
          </cell>
          <cell r="BB255">
            <v>80</v>
          </cell>
          <cell r="BC255">
            <v>40</v>
          </cell>
          <cell r="BD255">
            <v>120</v>
          </cell>
          <cell r="BE255">
            <v>70</v>
          </cell>
          <cell r="BF255">
            <v>140</v>
          </cell>
          <cell r="BG255">
            <v>70</v>
          </cell>
          <cell r="BH255">
            <v>80</v>
          </cell>
          <cell r="BI255">
            <v>80</v>
          </cell>
          <cell r="BJ255">
            <v>80</v>
          </cell>
          <cell r="BK255">
            <v>240</v>
          </cell>
          <cell r="BL255">
            <v>277.5</v>
          </cell>
          <cell r="BM255">
            <v>200</v>
          </cell>
          <cell r="BN255">
            <v>266</v>
          </cell>
          <cell r="BO255">
            <v>40</v>
          </cell>
          <cell r="BP255">
            <v>200</v>
          </cell>
          <cell r="BQ255">
            <v>200</v>
          </cell>
          <cell r="BR255">
            <v>100</v>
          </cell>
          <cell r="BS255">
            <v>100</v>
          </cell>
          <cell r="CB255">
            <v>150</v>
          </cell>
          <cell r="CC255">
            <v>120</v>
          </cell>
          <cell r="CD255">
            <v>60</v>
          </cell>
          <cell r="CE255">
            <v>52.5</v>
          </cell>
          <cell r="CF255">
            <v>30</v>
          </cell>
          <cell r="CG255">
            <v>26.25</v>
          </cell>
          <cell r="CH255">
            <v>150</v>
          </cell>
          <cell r="CJ255">
            <v>37.5</v>
          </cell>
          <cell r="CK255">
            <v>18.75</v>
          </cell>
          <cell r="CL255">
            <v>18.75</v>
          </cell>
          <cell r="CM255">
            <v>15</v>
          </cell>
          <cell r="CN255">
            <v>30</v>
          </cell>
          <cell r="CO255">
            <v>105</v>
          </cell>
          <cell r="CP255">
            <v>180</v>
          </cell>
          <cell r="CQ255">
            <v>112.5</v>
          </cell>
          <cell r="CR255">
            <v>52.5</v>
          </cell>
          <cell r="CS255">
            <v>97.5</v>
          </cell>
          <cell r="CT255">
            <v>90</v>
          </cell>
          <cell r="CU255">
            <v>82.5</v>
          </cell>
          <cell r="CV255">
            <v>82.5</v>
          </cell>
          <cell r="CW255">
            <v>82.5</v>
          </cell>
          <cell r="CX255">
            <v>37.5</v>
          </cell>
          <cell r="CY255">
            <v>37.5</v>
          </cell>
          <cell r="CZ255">
            <v>52.5</v>
          </cell>
          <cell r="DA255">
            <v>37.5</v>
          </cell>
          <cell r="DB255">
            <v>37.5</v>
          </cell>
          <cell r="DC255">
            <v>22.5</v>
          </cell>
          <cell r="DD255">
            <v>22.5</v>
          </cell>
          <cell r="DE255">
            <v>112.5</v>
          </cell>
          <cell r="DF255">
            <v>120</v>
          </cell>
          <cell r="DG255">
            <v>52.5</v>
          </cell>
          <cell r="DH255">
            <v>52.5</v>
          </cell>
          <cell r="DI255">
            <v>120</v>
          </cell>
          <cell r="DJ255">
            <v>75</v>
          </cell>
          <cell r="DK255">
            <v>75</v>
          </cell>
          <cell r="DL255">
            <v>30</v>
          </cell>
          <cell r="DM255">
            <v>22.5</v>
          </cell>
          <cell r="DN255">
            <v>22.5</v>
          </cell>
          <cell r="DO255">
            <v>30</v>
          </cell>
          <cell r="DP255">
            <v>30</v>
          </cell>
          <cell r="DQ255">
            <v>30</v>
          </cell>
          <cell r="DR255">
            <v>30</v>
          </cell>
          <cell r="DS255">
            <v>22.5</v>
          </cell>
          <cell r="DT255">
            <v>22.5</v>
          </cell>
          <cell r="DU255">
            <v>90</v>
          </cell>
          <cell r="DV255">
            <v>60</v>
          </cell>
          <cell r="DW255">
            <v>22.5</v>
          </cell>
          <cell r="DX255">
            <v>60</v>
          </cell>
          <cell r="DY255">
            <v>52.5</v>
          </cell>
          <cell r="DZ255">
            <v>30</v>
          </cell>
          <cell r="EA255">
            <v>52.5</v>
          </cell>
          <cell r="EB255">
            <v>30</v>
          </cell>
          <cell r="EC255">
            <v>30</v>
          </cell>
          <cell r="ED255">
            <v>30</v>
          </cell>
          <cell r="EE255">
            <v>90</v>
          </cell>
          <cell r="EF255">
            <v>37.5</v>
          </cell>
          <cell r="EG255">
            <v>75</v>
          </cell>
          <cell r="EH255">
            <v>45</v>
          </cell>
          <cell r="EK255">
            <v>0</v>
          </cell>
        </row>
        <row r="256">
          <cell r="A256">
            <v>253</v>
          </cell>
          <cell r="B256" t="str">
            <v>Cory S</v>
          </cell>
          <cell r="D256">
            <v>1</v>
          </cell>
          <cell r="E256">
            <v>1</v>
          </cell>
          <cell r="F256">
            <v>1</v>
          </cell>
          <cell r="G256">
            <v>240</v>
          </cell>
          <cell r="H256">
            <v>330</v>
          </cell>
          <cell r="I256">
            <v>250</v>
          </cell>
          <cell r="J256">
            <v>240</v>
          </cell>
          <cell r="K256">
            <v>216</v>
          </cell>
          <cell r="L256">
            <v>168</v>
          </cell>
          <cell r="M256">
            <v>168</v>
          </cell>
          <cell r="N256">
            <v>156</v>
          </cell>
          <cell r="O256">
            <v>330</v>
          </cell>
          <cell r="P256">
            <v>168</v>
          </cell>
          <cell r="Q256">
            <v>168</v>
          </cell>
          <cell r="R256">
            <v>363.00000000000006</v>
          </cell>
          <cell r="S256">
            <v>495</v>
          </cell>
          <cell r="T256">
            <v>120</v>
          </cell>
          <cell r="U256">
            <v>96</v>
          </cell>
          <cell r="V256">
            <v>96</v>
          </cell>
          <cell r="W256">
            <v>84</v>
          </cell>
          <cell r="X256">
            <v>84</v>
          </cell>
          <cell r="Y256">
            <v>148.5</v>
          </cell>
          <cell r="Z256">
            <v>247.5</v>
          </cell>
          <cell r="AA256">
            <v>148.5</v>
          </cell>
          <cell r="AB256">
            <v>148.5</v>
          </cell>
          <cell r="AC256">
            <v>363.00000000000006</v>
          </cell>
          <cell r="AD256">
            <v>96</v>
          </cell>
          <cell r="AE256">
            <v>438.90000000000003</v>
          </cell>
          <cell r="AF256">
            <v>379.49999999999994</v>
          </cell>
          <cell r="AG256">
            <v>300</v>
          </cell>
          <cell r="AH256">
            <v>156</v>
          </cell>
          <cell r="AI256">
            <v>312.5</v>
          </cell>
          <cell r="AJ256">
            <v>150</v>
          </cell>
          <cell r="AK256">
            <v>240</v>
          </cell>
          <cell r="AL256">
            <v>165</v>
          </cell>
          <cell r="AM256">
            <v>165</v>
          </cell>
          <cell r="AX256">
            <v>330</v>
          </cell>
          <cell r="AY256">
            <v>264</v>
          </cell>
          <cell r="AZ256">
            <v>165</v>
          </cell>
          <cell r="BA256">
            <v>148.5</v>
          </cell>
          <cell r="BB256">
            <v>132</v>
          </cell>
          <cell r="BC256">
            <v>66</v>
          </cell>
          <cell r="BD256">
            <v>198</v>
          </cell>
          <cell r="BE256">
            <v>115.49999999999999</v>
          </cell>
          <cell r="BF256">
            <v>230.99999999999997</v>
          </cell>
          <cell r="BG256">
            <v>115.49999999999999</v>
          </cell>
          <cell r="BH256">
            <v>132</v>
          </cell>
          <cell r="BI256">
            <v>132</v>
          </cell>
          <cell r="BJ256">
            <v>132</v>
          </cell>
          <cell r="BK256">
            <v>396</v>
          </cell>
          <cell r="BL256">
            <v>360</v>
          </cell>
          <cell r="BM256">
            <v>330</v>
          </cell>
          <cell r="BN256">
            <v>438.90000000000003</v>
          </cell>
          <cell r="BO256">
            <v>66</v>
          </cell>
          <cell r="BP256">
            <v>330</v>
          </cell>
          <cell r="BQ256">
            <v>330</v>
          </cell>
          <cell r="BR256">
            <v>165</v>
          </cell>
          <cell r="BS256">
            <v>165</v>
          </cell>
          <cell r="CB256">
            <v>250</v>
          </cell>
          <cell r="CC256">
            <v>200</v>
          </cell>
          <cell r="CD256">
            <v>100</v>
          </cell>
          <cell r="CE256">
            <v>87.5</v>
          </cell>
          <cell r="CF256">
            <v>50</v>
          </cell>
          <cell r="CG256">
            <v>43.75</v>
          </cell>
          <cell r="CH256">
            <v>250</v>
          </cell>
          <cell r="CJ256">
            <v>62.5</v>
          </cell>
          <cell r="CK256">
            <v>31.25</v>
          </cell>
          <cell r="CL256">
            <v>31.25</v>
          </cell>
          <cell r="CM256">
            <v>25</v>
          </cell>
          <cell r="CN256">
            <v>50</v>
          </cell>
          <cell r="CO256">
            <v>175</v>
          </cell>
          <cell r="CP256">
            <v>300</v>
          </cell>
          <cell r="CQ256">
            <v>187.5</v>
          </cell>
          <cell r="CR256">
            <v>87.5</v>
          </cell>
          <cell r="CS256">
            <v>162.5</v>
          </cell>
          <cell r="CT256">
            <v>150</v>
          </cell>
          <cell r="CU256">
            <v>137.5</v>
          </cell>
          <cell r="CV256">
            <v>137.5</v>
          </cell>
          <cell r="CW256">
            <v>137.5</v>
          </cell>
          <cell r="CX256">
            <v>62.5</v>
          </cell>
          <cell r="CY256">
            <v>62.5</v>
          </cell>
          <cell r="CZ256">
            <v>87.5</v>
          </cell>
          <cell r="DA256">
            <v>62.5</v>
          </cell>
          <cell r="DB256">
            <v>62.5</v>
          </cell>
          <cell r="DC256">
            <v>37.5</v>
          </cell>
          <cell r="DD256">
            <v>37.5</v>
          </cell>
          <cell r="DE256">
            <v>187.5</v>
          </cell>
          <cell r="DF256">
            <v>200</v>
          </cell>
          <cell r="DG256">
            <v>87.5</v>
          </cell>
          <cell r="DH256">
            <v>87.5</v>
          </cell>
          <cell r="DI256">
            <v>200</v>
          </cell>
          <cell r="DJ256">
            <v>125</v>
          </cell>
          <cell r="DK256">
            <v>125</v>
          </cell>
          <cell r="DL256">
            <v>50</v>
          </cell>
          <cell r="DM256">
            <v>37.5</v>
          </cell>
          <cell r="DN256">
            <v>37.5</v>
          </cell>
          <cell r="DO256">
            <v>50</v>
          </cell>
          <cell r="DP256">
            <v>50</v>
          </cell>
          <cell r="DQ256">
            <v>50</v>
          </cell>
          <cell r="DR256">
            <v>50</v>
          </cell>
          <cell r="DS256">
            <v>37.5</v>
          </cell>
          <cell r="DT256">
            <v>37.5</v>
          </cell>
          <cell r="DU256">
            <v>150</v>
          </cell>
          <cell r="DV256">
            <v>100</v>
          </cell>
          <cell r="DW256">
            <v>37.5</v>
          </cell>
          <cell r="DX256">
            <v>100</v>
          </cell>
          <cell r="DY256">
            <v>87.5</v>
          </cell>
          <cell r="DZ256">
            <v>50</v>
          </cell>
          <cell r="EA256">
            <v>87.5</v>
          </cell>
          <cell r="EB256">
            <v>50</v>
          </cell>
          <cell r="EC256">
            <v>50</v>
          </cell>
          <cell r="ED256">
            <v>50</v>
          </cell>
          <cell r="EE256">
            <v>150</v>
          </cell>
          <cell r="EF256">
            <v>62.5</v>
          </cell>
          <cell r="EG256">
            <v>125</v>
          </cell>
          <cell r="EH256">
            <v>75</v>
          </cell>
          <cell r="EK256" t="str">
            <v>Cory S</v>
          </cell>
        </row>
        <row r="257">
          <cell r="A257">
            <v>254</v>
          </cell>
          <cell r="B257" t="str">
            <v>Kyle Kucharski</v>
          </cell>
          <cell r="D257">
            <v>1</v>
          </cell>
          <cell r="E257">
            <v>1</v>
          </cell>
          <cell r="F257">
            <v>1</v>
          </cell>
          <cell r="G257">
            <v>225</v>
          </cell>
          <cell r="H257">
            <v>300</v>
          </cell>
          <cell r="I257">
            <v>225</v>
          </cell>
          <cell r="J257">
            <v>225</v>
          </cell>
          <cell r="K257">
            <v>202.5</v>
          </cell>
          <cell r="L257">
            <v>157.5</v>
          </cell>
          <cell r="M257">
            <v>157.5</v>
          </cell>
          <cell r="N257">
            <v>146.25</v>
          </cell>
          <cell r="O257">
            <v>300</v>
          </cell>
          <cell r="P257">
            <v>157.5</v>
          </cell>
          <cell r="Q257">
            <v>157.5</v>
          </cell>
          <cell r="R257">
            <v>330</v>
          </cell>
          <cell r="S257">
            <v>450</v>
          </cell>
          <cell r="T257">
            <v>112.5</v>
          </cell>
          <cell r="U257">
            <v>90</v>
          </cell>
          <cell r="V257">
            <v>90</v>
          </cell>
          <cell r="W257">
            <v>78.75</v>
          </cell>
          <cell r="X257">
            <v>78.75</v>
          </cell>
          <cell r="Y257">
            <v>135</v>
          </cell>
          <cell r="Z257">
            <v>225</v>
          </cell>
          <cell r="AA257">
            <v>135</v>
          </cell>
          <cell r="AB257">
            <v>135</v>
          </cell>
          <cell r="AC257">
            <v>330</v>
          </cell>
          <cell r="AD257">
            <v>90</v>
          </cell>
          <cell r="AE257">
            <v>399</v>
          </cell>
          <cell r="AF257">
            <v>345</v>
          </cell>
          <cell r="AG257">
            <v>281.25</v>
          </cell>
          <cell r="AH257">
            <v>146.25</v>
          </cell>
          <cell r="AI257">
            <v>281.25</v>
          </cell>
          <cell r="AJ257">
            <v>135</v>
          </cell>
          <cell r="AK257">
            <v>225</v>
          </cell>
          <cell r="AL257">
            <v>150</v>
          </cell>
          <cell r="AM257">
            <v>150</v>
          </cell>
          <cell r="AX257">
            <v>300</v>
          </cell>
          <cell r="AY257">
            <v>240</v>
          </cell>
          <cell r="AZ257">
            <v>150</v>
          </cell>
          <cell r="BA257">
            <v>135</v>
          </cell>
          <cell r="BB257">
            <v>120</v>
          </cell>
          <cell r="BC257">
            <v>60</v>
          </cell>
          <cell r="BD257">
            <v>180</v>
          </cell>
          <cell r="BE257">
            <v>105</v>
          </cell>
          <cell r="BF257">
            <v>210</v>
          </cell>
          <cell r="BG257">
            <v>105</v>
          </cell>
          <cell r="BH257">
            <v>120</v>
          </cell>
          <cell r="BI257">
            <v>120</v>
          </cell>
          <cell r="BJ257">
            <v>120</v>
          </cell>
          <cell r="BK257">
            <v>360</v>
          </cell>
          <cell r="BL257">
            <v>337.5</v>
          </cell>
          <cell r="BM257">
            <v>300</v>
          </cell>
          <cell r="BN257">
            <v>399</v>
          </cell>
          <cell r="BO257">
            <v>60</v>
          </cell>
          <cell r="BP257">
            <v>300</v>
          </cell>
          <cell r="BQ257">
            <v>300</v>
          </cell>
          <cell r="BR257">
            <v>150</v>
          </cell>
          <cell r="BS257">
            <v>150</v>
          </cell>
          <cell r="CB257">
            <v>225</v>
          </cell>
          <cell r="CC257">
            <v>180</v>
          </cell>
          <cell r="CD257">
            <v>90</v>
          </cell>
          <cell r="CE257">
            <v>78.75</v>
          </cell>
          <cell r="CF257">
            <v>45</v>
          </cell>
          <cell r="CG257">
            <v>39.375</v>
          </cell>
          <cell r="CH257">
            <v>225</v>
          </cell>
          <cell r="CJ257">
            <v>56.25</v>
          </cell>
          <cell r="CK257">
            <v>28.125</v>
          </cell>
          <cell r="CL257">
            <v>28.125</v>
          </cell>
          <cell r="CM257">
            <v>22.5</v>
          </cell>
          <cell r="CN257">
            <v>45</v>
          </cell>
          <cell r="CO257">
            <v>157.5</v>
          </cell>
          <cell r="CP257">
            <v>270</v>
          </cell>
          <cell r="CQ257">
            <v>168.75</v>
          </cell>
          <cell r="CR257">
            <v>78.75</v>
          </cell>
          <cell r="CS257">
            <v>146.25</v>
          </cell>
          <cell r="CT257">
            <v>135</v>
          </cell>
          <cell r="CU257">
            <v>123.75000000000001</v>
          </cell>
          <cell r="CV257">
            <v>123.75000000000001</v>
          </cell>
          <cell r="CW257">
            <v>123.75000000000001</v>
          </cell>
          <cell r="CX257">
            <v>56.25</v>
          </cell>
          <cell r="CY257">
            <v>56.25</v>
          </cell>
          <cell r="CZ257">
            <v>78.75</v>
          </cell>
          <cell r="DA257">
            <v>56.25</v>
          </cell>
          <cell r="DB257">
            <v>56.25</v>
          </cell>
          <cell r="DC257">
            <v>33.75</v>
          </cell>
          <cell r="DD257">
            <v>33.75</v>
          </cell>
          <cell r="DE257">
            <v>168.75</v>
          </cell>
          <cell r="DF257">
            <v>180</v>
          </cell>
          <cell r="DG257">
            <v>78.75</v>
          </cell>
          <cell r="DH257">
            <v>78.75</v>
          </cell>
          <cell r="DI257">
            <v>180</v>
          </cell>
          <cell r="DJ257">
            <v>112.5</v>
          </cell>
          <cell r="DK257">
            <v>112.5</v>
          </cell>
          <cell r="DL257">
            <v>45</v>
          </cell>
          <cell r="DM257">
            <v>33.75</v>
          </cell>
          <cell r="DN257">
            <v>33.75</v>
          </cell>
          <cell r="DO257">
            <v>45</v>
          </cell>
          <cell r="DP257">
            <v>45</v>
          </cell>
          <cell r="DQ257">
            <v>45</v>
          </cell>
          <cell r="DR257">
            <v>45</v>
          </cell>
          <cell r="DS257">
            <v>33.75</v>
          </cell>
          <cell r="DT257">
            <v>33.75</v>
          </cell>
          <cell r="DU257">
            <v>135</v>
          </cell>
          <cell r="DV257">
            <v>90</v>
          </cell>
          <cell r="DW257">
            <v>33.75</v>
          </cell>
          <cell r="DX257">
            <v>90</v>
          </cell>
          <cell r="DY257">
            <v>78.75</v>
          </cell>
          <cell r="DZ257">
            <v>45</v>
          </cell>
          <cell r="EA257">
            <v>78.75</v>
          </cell>
          <cell r="EB257">
            <v>45</v>
          </cell>
          <cell r="EC257">
            <v>45</v>
          </cell>
          <cell r="ED257">
            <v>45</v>
          </cell>
          <cell r="EE257">
            <v>135</v>
          </cell>
          <cell r="EF257">
            <v>56.25</v>
          </cell>
          <cell r="EG257">
            <v>112.5</v>
          </cell>
          <cell r="EH257">
            <v>67.5</v>
          </cell>
          <cell r="EK257" t="str">
            <v>Kyle Kucharski</v>
          </cell>
        </row>
        <row r="258">
          <cell r="A258">
            <v>255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K258">
            <v>0</v>
          </cell>
        </row>
        <row r="259">
          <cell r="A259">
            <v>256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K259">
            <v>0</v>
          </cell>
        </row>
        <row r="260">
          <cell r="A260">
            <v>257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K260">
            <v>0</v>
          </cell>
        </row>
        <row r="261">
          <cell r="A261">
            <v>258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K261">
            <v>0</v>
          </cell>
        </row>
        <row r="262">
          <cell r="A262">
            <v>259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K262">
            <v>0</v>
          </cell>
        </row>
        <row r="263">
          <cell r="A263">
            <v>260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K263">
            <v>0</v>
          </cell>
        </row>
        <row r="264">
          <cell r="A264">
            <v>261</v>
          </cell>
          <cell r="B264" t="str">
            <v>Q Lewis</v>
          </cell>
          <cell r="D264">
            <v>1</v>
          </cell>
          <cell r="E264">
            <v>1</v>
          </cell>
          <cell r="F264">
            <v>1</v>
          </cell>
          <cell r="G264">
            <v>260</v>
          </cell>
          <cell r="H264">
            <v>300</v>
          </cell>
          <cell r="I264">
            <v>265</v>
          </cell>
          <cell r="J264">
            <v>260</v>
          </cell>
          <cell r="K264">
            <v>234</v>
          </cell>
          <cell r="L264">
            <v>182</v>
          </cell>
          <cell r="M264">
            <v>182</v>
          </cell>
          <cell r="N264">
            <v>169</v>
          </cell>
          <cell r="O264">
            <v>300</v>
          </cell>
          <cell r="P264">
            <v>182</v>
          </cell>
          <cell r="Q264">
            <v>182</v>
          </cell>
          <cell r="R264">
            <v>330</v>
          </cell>
          <cell r="S264">
            <v>450</v>
          </cell>
          <cell r="T264">
            <v>130</v>
          </cell>
          <cell r="U264">
            <v>104</v>
          </cell>
          <cell r="V264">
            <v>104</v>
          </cell>
          <cell r="W264">
            <v>91</v>
          </cell>
          <cell r="X264">
            <v>91</v>
          </cell>
          <cell r="Y264">
            <v>135</v>
          </cell>
          <cell r="Z264">
            <v>225</v>
          </cell>
          <cell r="AA264">
            <v>135</v>
          </cell>
          <cell r="AB264">
            <v>135</v>
          </cell>
          <cell r="AC264">
            <v>330</v>
          </cell>
          <cell r="AD264">
            <v>104</v>
          </cell>
          <cell r="AE264">
            <v>399</v>
          </cell>
          <cell r="AF264">
            <v>345</v>
          </cell>
          <cell r="AG264">
            <v>325</v>
          </cell>
          <cell r="AH264">
            <v>169</v>
          </cell>
          <cell r="AI264">
            <v>331.25</v>
          </cell>
          <cell r="AJ264">
            <v>159</v>
          </cell>
          <cell r="AK264">
            <v>260</v>
          </cell>
          <cell r="AL264">
            <v>150</v>
          </cell>
          <cell r="AM264">
            <v>150</v>
          </cell>
          <cell r="AX264">
            <v>300</v>
          </cell>
          <cell r="AY264">
            <v>240</v>
          </cell>
          <cell r="AZ264">
            <v>150</v>
          </cell>
          <cell r="BA264">
            <v>135</v>
          </cell>
          <cell r="BB264">
            <v>120</v>
          </cell>
          <cell r="BC264">
            <v>60</v>
          </cell>
          <cell r="BD264">
            <v>180</v>
          </cell>
          <cell r="BE264">
            <v>105</v>
          </cell>
          <cell r="BF264">
            <v>210</v>
          </cell>
          <cell r="BG264">
            <v>105</v>
          </cell>
          <cell r="BH264">
            <v>120</v>
          </cell>
          <cell r="BI264">
            <v>120</v>
          </cell>
          <cell r="BJ264">
            <v>120</v>
          </cell>
          <cell r="BK264">
            <v>360</v>
          </cell>
          <cell r="BL264">
            <v>390</v>
          </cell>
          <cell r="BM264">
            <v>300</v>
          </cell>
          <cell r="BN264">
            <v>399</v>
          </cell>
          <cell r="BO264">
            <v>60</v>
          </cell>
          <cell r="BP264">
            <v>300</v>
          </cell>
          <cell r="BQ264">
            <v>300</v>
          </cell>
          <cell r="BR264">
            <v>150</v>
          </cell>
          <cell r="BS264">
            <v>150</v>
          </cell>
          <cell r="CB264">
            <v>265</v>
          </cell>
          <cell r="CC264">
            <v>212</v>
          </cell>
          <cell r="CD264">
            <v>106</v>
          </cell>
          <cell r="CE264">
            <v>92.75</v>
          </cell>
          <cell r="CF264">
            <v>53</v>
          </cell>
          <cell r="CG264">
            <v>46.375</v>
          </cell>
          <cell r="CH264">
            <v>265</v>
          </cell>
          <cell r="CJ264">
            <v>66.25</v>
          </cell>
          <cell r="CK264">
            <v>33.125</v>
          </cell>
          <cell r="CL264">
            <v>33.125</v>
          </cell>
          <cell r="CM264">
            <v>26.5</v>
          </cell>
          <cell r="CN264">
            <v>53</v>
          </cell>
          <cell r="CO264">
            <v>185.5</v>
          </cell>
          <cell r="CP264">
            <v>318</v>
          </cell>
          <cell r="CQ264">
            <v>198.75</v>
          </cell>
          <cell r="CR264">
            <v>92.75</v>
          </cell>
          <cell r="CS264">
            <v>172.25</v>
          </cell>
          <cell r="CT264">
            <v>159</v>
          </cell>
          <cell r="CU264">
            <v>145.75</v>
          </cell>
          <cell r="CV264">
            <v>145.75</v>
          </cell>
          <cell r="CW264">
            <v>145.75</v>
          </cell>
          <cell r="CX264">
            <v>66.25</v>
          </cell>
          <cell r="CY264">
            <v>66.25</v>
          </cell>
          <cell r="CZ264">
            <v>92.75</v>
          </cell>
          <cell r="DA264">
            <v>66.25</v>
          </cell>
          <cell r="DB264">
            <v>66.25</v>
          </cell>
          <cell r="DC264">
            <v>39.75</v>
          </cell>
          <cell r="DD264">
            <v>39.75</v>
          </cell>
          <cell r="DE264">
            <v>198.75</v>
          </cell>
          <cell r="DF264">
            <v>212</v>
          </cell>
          <cell r="DG264">
            <v>92.75</v>
          </cell>
          <cell r="DH264">
            <v>92.75</v>
          </cell>
          <cell r="DI264">
            <v>212</v>
          </cell>
          <cell r="DJ264">
            <v>132.5</v>
          </cell>
          <cell r="DK264">
            <v>132.5</v>
          </cell>
          <cell r="DL264">
            <v>53</v>
          </cell>
          <cell r="DM264">
            <v>39.75</v>
          </cell>
          <cell r="DN264">
            <v>39.75</v>
          </cell>
          <cell r="DO264">
            <v>53</v>
          </cell>
          <cell r="DP264">
            <v>53</v>
          </cell>
          <cell r="DQ264">
            <v>53</v>
          </cell>
          <cell r="DR264">
            <v>53</v>
          </cell>
          <cell r="DS264">
            <v>39.75</v>
          </cell>
          <cell r="DT264">
            <v>39.75</v>
          </cell>
          <cell r="DU264">
            <v>159</v>
          </cell>
          <cell r="DV264">
            <v>106</v>
          </cell>
          <cell r="DW264">
            <v>39.75</v>
          </cell>
          <cell r="DX264">
            <v>106</v>
          </cell>
          <cell r="DY264">
            <v>92.75</v>
          </cell>
          <cell r="DZ264">
            <v>53</v>
          </cell>
          <cell r="EA264">
            <v>92.75</v>
          </cell>
          <cell r="EB264">
            <v>53</v>
          </cell>
          <cell r="EC264">
            <v>53</v>
          </cell>
          <cell r="ED264">
            <v>53</v>
          </cell>
          <cell r="EE264">
            <v>159</v>
          </cell>
          <cell r="EF264">
            <v>66.25</v>
          </cell>
          <cell r="EG264">
            <v>132.5</v>
          </cell>
          <cell r="EH264">
            <v>79.5</v>
          </cell>
          <cell r="EK264" t="str">
            <v>Q Lewis</v>
          </cell>
        </row>
        <row r="265">
          <cell r="A265">
            <v>262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K265">
            <v>0</v>
          </cell>
        </row>
        <row r="266">
          <cell r="A266">
            <v>263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K266">
            <v>0</v>
          </cell>
        </row>
        <row r="267">
          <cell r="A267">
            <v>264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K267">
            <v>0</v>
          </cell>
        </row>
        <row r="268">
          <cell r="A268">
            <v>265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K268">
            <v>0</v>
          </cell>
        </row>
        <row r="269">
          <cell r="A269">
            <v>266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K269">
            <v>0</v>
          </cell>
        </row>
        <row r="270">
          <cell r="A270">
            <v>267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K270">
            <v>0</v>
          </cell>
        </row>
        <row r="271">
          <cell r="A271">
            <v>268</v>
          </cell>
          <cell r="B271" t="str">
            <v>Tom Buske</v>
          </cell>
          <cell r="D271">
            <v>1</v>
          </cell>
          <cell r="E271">
            <v>1</v>
          </cell>
          <cell r="F271">
            <v>1</v>
          </cell>
          <cell r="G271">
            <v>250</v>
          </cell>
          <cell r="H271">
            <v>360</v>
          </cell>
          <cell r="I271">
            <v>200</v>
          </cell>
          <cell r="J271">
            <v>250</v>
          </cell>
          <cell r="K271">
            <v>225</v>
          </cell>
          <cell r="L271">
            <v>175</v>
          </cell>
          <cell r="M271">
            <v>175</v>
          </cell>
          <cell r="N271">
            <v>162.5</v>
          </cell>
          <cell r="O271">
            <v>360</v>
          </cell>
          <cell r="P271">
            <v>175</v>
          </cell>
          <cell r="Q271">
            <v>175</v>
          </cell>
          <cell r="R271">
            <v>396.00000000000006</v>
          </cell>
          <cell r="S271">
            <v>540</v>
          </cell>
          <cell r="T271">
            <v>125</v>
          </cell>
          <cell r="U271">
            <v>100</v>
          </cell>
          <cell r="V271">
            <v>100</v>
          </cell>
          <cell r="W271">
            <v>87.5</v>
          </cell>
          <cell r="X271">
            <v>87.5</v>
          </cell>
          <cell r="Y271">
            <v>162</v>
          </cell>
          <cell r="Z271">
            <v>270</v>
          </cell>
          <cell r="AA271">
            <v>162</v>
          </cell>
          <cell r="AB271">
            <v>162</v>
          </cell>
          <cell r="AC271">
            <v>396.00000000000006</v>
          </cell>
          <cell r="AD271">
            <v>100</v>
          </cell>
          <cell r="AE271">
            <v>478.8</v>
          </cell>
          <cell r="AF271">
            <v>413.99999999999994</v>
          </cell>
          <cell r="AG271">
            <v>312.5</v>
          </cell>
          <cell r="AH271">
            <v>162.5</v>
          </cell>
          <cell r="AI271">
            <v>250</v>
          </cell>
          <cell r="AJ271">
            <v>120</v>
          </cell>
          <cell r="AK271">
            <v>250</v>
          </cell>
          <cell r="AL271">
            <v>180</v>
          </cell>
          <cell r="AM271">
            <v>180</v>
          </cell>
          <cell r="AX271">
            <v>360</v>
          </cell>
          <cell r="AY271">
            <v>288</v>
          </cell>
          <cell r="AZ271">
            <v>180</v>
          </cell>
          <cell r="BA271">
            <v>162</v>
          </cell>
          <cell r="BB271">
            <v>144</v>
          </cell>
          <cell r="BC271">
            <v>72</v>
          </cell>
          <cell r="BD271">
            <v>216</v>
          </cell>
          <cell r="BE271">
            <v>125.99999999999999</v>
          </cell>
          <cell r="BF271">
            <v>251.99999999999997</v>
          </cell>
          <cell r="BG271">
            <v>125.99999999999999</v>
          </cell>
          <cell r="BH271">
            <v>144</v>
          </cell>
          <cell r="BI271">
            <v>144</v>
          </cell>
          <cell r="BJ271">
            <v>144</v>
          </cell>
          <cell r="BK271">
            <v>432</v>
          </cell>
          <cell r="BL271">
            <v>375</v>
          </cell>
          <cell r="BM271">
            <v>360</v>
          </cell>
          <cell r="BN271">
            <v>478.8</v>
          </cell>
          <cell r="BO271">
            <v>72</v>
          </cell>
          <cell r="BP271">
            <v>360</v>
          </cell>
          <cell r="BQ271">
            <v>360</v>
          </cell>
          <cell r="BR271">
            <v>180</v>
          </cell>
          <cell r="BS271">
            <v>180</v>
          </cell>
          <cell r="CB271">
            <v>200</v>
          </cell>
          <cell r="CC271">
            <v>160</v>
          </cell>
          <cell r="CD271">
            <v>80</v>
          </cell>
          <cell r="CE271">
            <v>70</v>
          </cell>
          <cell r="CF271">
            <v>40</v>
          </cell>
          <cell r="CG271">
            <v>35</v>
          </cell>
          <cell r="CH271">
            <v>200</v>
          </cell>
          <cell r="CJ271">
            <v>50</v>
          </cell>
          <cell r="CK271">
            <v>25</v>
          </cell>
          <cell r="CL271">
            <v>25</v>
          </cell>
          <cell r="CM271">
            <v>20</v>
          </cell>
          <cell r="CN271">
            <v>40</v>
          </cell>
          <cell r="CO271">
            <v>140</v>
          </cell>
          <cell r="CP271">
            <v>240</v>
          </cell>
          <cell r="CQ271">
            <v>150</v>
          </cell>
          <cell r="CR271">
            <v>70</v>
          </cell>
          <cell r="CS271">
            <v>130</v>
          </cell>
          <cell r="CT271">
            <v>120</v>
          </cell>
          <cell r="CU271">
            <v>110.00000000000001</v>
          </cell>
          <cell r="CV271">
            <v>110.00000000000001</v>
          </cell>
          <cell r="CW271">
            <v>110.00000000000001</v>
          </cell>
          <cell r="CX271">
            <v>50</v>
          </cell>
          <cell r="CY271">
            <v>50</v>
          </cell>
          <cell r="CZ271">
            <v>70</v>
          </cell>
          <cell r="DA271">
            <v>50</v>
          </cell>
          <cell r="DB271">
            <v>50</v>
          </cell>
          <cell r="DC271">
            <v>30</v>
          </cell>
          <cell r="DD271">
            <v>30</v>
          </cell>
          <cell r="DE271">
            <v>150</v>
          </cell>
          <cell r="DF271">
            <v>160</v>
          </cell>
          <cell r="DG271">
            <v>70</v>
          </cell>
          <cell r="DH271">
            <v>70</v>
          </cell>
          <cell r="DI271">
            <v>160</v>
          </cell>
          <cell r="DJ271">
            <v>100</v>
          </cell>
          <cell r="DK271">
            <v>100</v>
          </cell>
          <cell r="DL271">
            <v>40</v>
          </cell>
          <cell r="DM271">
            <v>30</v>
          </cell>
          <cell r="DN271">
            <v>30</v>
          </cell>
          <cell r="DO271">
            <v>40</v>
          </cell>
          <cell r="DP271">
            <v>40</v>
          </cell>
          <cell r="DQ271">
            <v>40</v>
          </cell>
          <cell r="DR271">
            <v>40</v>
          </cell>
          <cell r="DS271">
            <v>30</v>
          </cell>
          <cell r="DT271">
            <v>30</v>
          </cell>
          <cell r="DU271">
            <v>120</v>
          </cell>
          <cell r="DV271">
            <v>80</v>
          </cell>
          <cell r="DW271">
            <v>30</v>
          </cell>
          <cell r="DX271">
            <v>80</v>
          </cell>
          <cell r="DY271">
            <v>70</v>
          </cell>
          <cell r="DZ271">
            <v>40</v>
          </cell>
          <cell r="EA271">
            <v>70</v>
          </cell>
          <cell r="EB271">
            <v>40</v>
          </cell>
          <cell r="EC271">
            <v>40</v>
          </cell>
          <cell r="ED271">
            <v>40</v>
          </cell>
          <cell r="EE271">
            <v>120</v>
          </cell>
          <cell r="EF271">
            <v>50</v>
          </cell>
          <cell r="EG271">
            <v>100</v>
          </cell>
          <cell r="EH271">
            <v>60</v>
          </cell>
          <cell r="EK271" t="str">
            <v>Tom Buske</v>
          </cell>
        </row>
        <row r="272">
          <cell r="A272">
            <v>269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K272">
            <v>0</v>
          </cell>
        </row>
        <row r="273">
          <cell r="A273">
            <v>270</v>
          </cell>
          <cell r="B273" t="str">
            <v>Mario Lucia</v>
          </cell>
          <cell r="C273" t="str">
            <v># 1</v>
          </cell>
          <cell r="D273">
            <v>1</v>
          </cell>
          <cell r="E273">
            <v>1</v>
          </cell>
          <cell r="F273">
            <v>1</v>
          </cell>
          <cell r="G273">
            <v>150</v>
          </cell>
          <cell r="H273">
            <v>187.136</v>
          </cell>
          <cell r="I273">
            <v>107.45599999999999</v>
          </cell>
          <cell r="J273">
            <v>150</v>
          </cell>
          <cell r="K273">
            <v>135</v>
          </cell>
          <cell r="L273">
            <v>105</v>
          </cell>
          <cell r="M273">
            <v>105</v>
          </cell>
          <cell r="N273">
            <v>97.5</v>
          </cell>
          <cell r="O273">
            <v>187.136</v>
          </cell>
          <cell r="P273">
            <v>105</v>
          </cell>
          <cell r="Q273">
            <v>105</v>
          </cell>
          <cell r="R273">
            <v>205.84960000000001</v>
          </cell>
          <cell r="S273">
            <v>280.70400000000001</v>
          </cell>
          <cell r="T273">
            <v>75</v>
          </cell>
          <cell r="U273">
            <v>60</v>
          </cell>
          <cell r="V273">
            <v>60</v>
          </cell>
          <cell r="W273">
            <v>52.5</v>
          </cell>
          <cell r="X273">
            <v>52.5</v>
          </cell>
          <cell r="Y273">
            <v>84.211200000000005</v>
          </cell>
          <cell r="Z273">
            <v>140.352</v>
          </cell>
          <cell r="AA273">
            <v>84.211200000000005</v>
          </cell>
          <cell r="AB273">
            <v>84.211200000000005</v>
          </cell>
          <cell r="AC273">
            <v>205.84960000000001</v>
          </cell>
          <cell r="AD273">
            <v>60</v>
          </cell>
          <cell r="AE273">
            <v>248.89088000000001</v>
          </cell>
          <cell r="AF273">
            <v>215.20639999999997</v>
          </cell>
          <cell r="AG273">
            <v>187.5</v>
          </cell>
          <cell r="AH273">
            <v>97.5</v>
          </cell>
          <cell r="AI273">
            <v>134.32</v>
          </cell>
          <cell r="AJ273">
            <v>64.47359999999999</v>
          </cell>
          <cell r="AK273">
            <v>150</v>
          </cell>
          <cell r="AL273">
            <v>93.567999999999998</v>
          </cell>
          <cell r="AM273">
            <v>93.567999999999998</v>
          </cell>
          <cell r="AX273">
            <v>187.136</v>
          </cell>
          <cell r="AY273">
            <v>149.7088</v>
          </cell>
          <cell r="AZ273">
            <v>93.567999999999998</v>
          </cell>
          <cell r="BA273">
            <v>84.211200000000005</v>
          </cell>
          <cell r="BB273">
            <v>74.854399999999998</v>
          </cell>
          <cell r="BC273">
            <v>37.427199999999999</v>
          </cell>
          <cell r="BD273">
            <v>112.2816</v>
          </cell>
          <cell r="BE273">
            <v>65.497599999999991</v>
          </cell>
          <cell r="BF273">
            <v>130.99519999999998</v>
          </cell>
          <cell r="BG273">
            <v>65.497599999999991</v>
          </cell>
          <cell r="BH273">
            <v>74.854399999999998</v>
          </cell>
          <cell r="BI273">
            <v>74.854399999999998</v>
          </cell>
          <cell r="BJ273">
            <v>74.854399999999998</v>
          </cell>
          <cell r="BK273">
            <v>224.56319999999999</v>
          </cell>
          <cell r="BL273">
            <v>225</v>
          </cell>
          <cell r="BM273">
            <v>187.136</v>
          </cell>
          <cell r="BN273">
            <v>248.89088000000001</v>
          </cell>
          <cell r="BO273">
            <v>37.427199999999999</v>
          </cell>
          <cell r="BP273">
            <v>187.136</v>
          </cell>
          <cell r="BQ273">
            <v>187.136</v>
          </cell>
          <cell r="BR273">
            <v>93.567999999999998</v>
          </cell>
          <cell r="BS273">
            <v>93.567999999999998</v>
          </cell>
          <cell r="CB273">
            <v>107.45599999999999</v>
          </cell>
          <cell r="CC273">
            <v>85.964799999999997</v>
          </cell>
          <cell r="CD273">
            <v>42.982399999999998</v>
          </cell>
          <cell r="CE273">
            <v>37.609599999999993</v>
          </cell>
          <cell r="CF273">
            <v>21.491199999999999</v>
          </cell>
          <cell r="CG273">
            <v>18.804799999999997</v>
          </cell>
          <cell r="CH273">
            <v>107.45599999999999</v>
          </cell>
          <cell r="CJ273">
            <v>26.863999999999997</v>
          </cell>
          <cell r="CK273">
            <v>13.431999999999999</v>
          </cell>
          <cell r="CL273">
            <v>13.431999999999999</v>
          </cell>
          <cell r="CM273">
            <v>10.7456</v>
          </cell>
          <cell r="CN273">
            <v>21.491199999999999</v>
          </cell>
          <cell r="CO273">
            <v>75.219199999999987</v>
          </cell>
          <cell r="CP273">
            <v>128.94719999999998</v>
          </cell>
          <cell r="CQ273">
            <v>80.591999999999985</v>
          </cell>
          <cell r="CR273">
            <v>37.609599999999993</v>
          </cell>
          <cell r="CS273">
            <v>69.846399999999988</v>
          </cell>
          <cell r="CT273">
            <v>64.47359999999999</v>
          </cell>
          <cell r="CU273">
            <v>59.1008</v>
          </cell>
          <cell r="CV273">
            <v>59.1008</v>
          </cell>
          <cell r="CW273">
            <v>59.1008</v>
          </cell>
          <cell r="CX273">
            <v>26.863999999999997</v>
          </cell>
          <cell r="CY273">
            <v>26.863999999999997</v>
          </cell>
          <cell r="CZ273">
            <v>37.609599999999993</v>
          </cell>
          <cell r="DA273">
            <v>26.863999999999997</v>
          </cell>
          <cell r="DB273">
            <v>26.863999999999997</v>
          </cell>
          <cell r="DC273">
            <v>16.118399999999998</v>
          </cell>
          <cell r="DD273">
            <v>16.118399999999998</v>
          </cell>
          <cell r="DE273">
            <v>80.591999999999985</v>
          </cell>
          <cell r="DF273">
            <v>85.964799999999997</v>
          </cell>
          <cell r="DG273">
            <v>37.609599999999993</v>
          </cell>
          <cell r="DH273">
            <v>37.609599999999993</v>
          </cell>
          <cell r="DI273">
            <v>85.964799999999997</v>
          </cell>
          <cell r="DJ273">
            <v>53.727999999999994</v>
          </cell>
          <cell r="DK273">
            <v>53.727999999999994</v>
          </cell>
          <cell r="DL273">
            <v>21.491199999999999</v>
          </cell>
          <cell r="DM273">
            <v>16.118399999999998</v>
          </cell>
          <cell r="DN273">
            <v>16.118399999999998</v>
          </cell>
          <cell r="DO273">
            <v>21.491199999999999</v>
          </cell>
          <cell r="DP273">
            <v>21.491199999999999</v>
          </cell>
          <cell r="DQ273">
            <v>21.491199999999999</v>
          </cell>
          <cell r="DR273">
            <v>21.491199999999999</v>
          </cell>
          <cell r="DS273">
            <v>16.118399999999998</v>
          </cell>
          <cell r="DT273">
            <v>16.118399999999998</v>
          </cell>
          <cell r="DU273">
            <v>64.47359999999999</v>
          </cell>
          <cell r="DV273">
            <v>42.982399999999998</v>
          </cell>
          <cell r="DW273">
            <v>16.118399999999998</v>
          </cell>
          <cell r="DX273">
            <v>42.982399999999998</v>
          </cell>
          <cell r="DY273">
            <v>37.609599999999993</v>
          </cell>
          <cell r="DZ273">
            <v>21.491199999999999</v>
          </cell>
          <cell r="EA273">
            <v>37.609599999999993</v>
          </cell>
          <cell r="EB273">
            <v>21.491199999999999</v>
          </cell>
          <cell r="EC273">
            <v>21.491199999999999</v>
          </cell>
          <cell r="ED273">
            <v>21.491199999999999</v>
          </cell>
          <cell r="EE273">
            <v>64.47359999999999</v>
          </cell>
          <cell r="EF273">
            <v>26.863999999999997</v>
          </cell>
          <cell r="EG273">
            <v>53.727999999999994</v>
          </cell>
          <cell r="EH273">
            <v>32.236799999999995</v>
          </cell>
          <cell r="EK273" t="str">
            <v>Mario Lucia</v>
          </cell>
        </row>
        <row r="274">
          <cell r="A274">
            <v>271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K274">
            <v>0</v>
          </cell>
        </row>
        <row r="275">
          <cell r="A275">
            <v>272</v>
          </cell>
          <cell r="B275" t="str">
            <v>Paul Carter</v>
          </cell>
          <cell r="D275">
            <v>1</v>
          </cell>
          <cell r="E275">
            <v>1</v>
          </cell>
          <cell r="F275">
            <v>1</v>
          </cell>
          <cell r="G275">
            <v>220</v>
          </cell>
          <cell r="H275">
            <v>245</v>
          </cell>
          <cell r="I275">
            <v>175</v>
          </cell>
          <cell r="J275">
            <v>220</v>
          </cell>
          <cell r="K275">
            <v>198</v>
          </cell>
          <cell r="L275">
            <v>154</v>
          </cell>
          <cell r="M275">
            <v>154</v>
          </cell>
          <cell r="N275">
            <v>143</v>
          </cell>
          <cell r="O275">
            <v>245</v>
          </cell>
          <cell r="P275">
            <v>154</v>
          </cell>
          <cell r="Q275">
            <v>154</v>
          </cell>
          <cell r="R275">
            <v>269.5</v>
          </cell>
          <cell r="S275">
            <v>367.5</v>
          </cell>
          <cell r="T275">
            <v>110</v>
          </cell>
          <cell r="U275">
            <v>88</v>
          </cell>
          <cell r="V275">
            <v>88</v>
          </cell>
          <cell r="W275">
            <v>77</v>
          </cell>
          <cell r="X275">
            <v>77</v>
          </cell>
          <cell r="Y275">
            <v>110.25</v>
          </cell>
          <cell r="Z275">
            <v>183.75</v>
          </cell>
          <cell r="AA275">
            <v>110.25</v>
          </cell>
          <cell r="AB275">
            <v>110.25</v>
          </cell>
          <cell r="AC275">
            <v>269.5</v>
          </cell>
          <cell r="AD275">
            <v>88</v>
          </cell>
          <cell r="AE275">
            <v>325.85000000000002</v>
          </cell>
          <cell r="AF275">
            <v>281.75</v>
          </cell>
          <cell r="AG275">
            <v>275</v>
          </cell>
          <cell r="AH275">
            <v>143</v>
          </cell>
          <cell r="AI275">
            <v>218.75</v>
          </cell>
          <cell r="AJ275">
            <v>105</v>
          </cell>
          <cell r="AK275">
            <v>220</v>
          </cell>
          <cell r="AL275">
            <v>122.5</v>
          </cell>
          <cell r="AM275">
            <v>122.5</v>
          </cell>
          <cell r="AX275">
            <v>245</v>
          </cell>
          <cell r="AY275">
            <v>196</v>
          </cell>
          <cell r="AZ275">
            <v>122.5</v>
          </cell>
          <cell r="BA275">
            <v>110.25</v>
          </cell>
          <cell r="BB275">
            <v>98</v>
          </cell>
          <cell r="BC275">
            <v>49</v>
          </cell>
          <cell r="BD275">
            <v>147</v>
          </cell>
          <cell r="BE275">
            <v>85.75</v>
          </cell>
          <cell r="BF275">
            <v>171.5</v>
          </cell>
          <cell r="BG275">
            <v>85.75</v>
          </cell>
          <cell r="BH275">
            <v>98</v>
          </cell>
          <cell r="BI275">
            <v>98</v>
          </cell>
          <cell r="BJ275">
            <v>98</v>
          </cell>
          <cell r="BK275">
            <v>294</v>
          </cell>
          <cell r="BL275">
            <v>330</v>
          </cell>
          <cell r="BM275">
            <v>245</v>
          </cell>
          <cell r="BN275">
            <v>325.85000000000002</v>
          </cell>
          <cell r="BO275">
            <v>49</v>
          </cell>
          <cell r="BP275">
            <v>245</v>
          </cell>
          <cell r="BQ275">
            <v>245</v>
          </cell>
          <cell r="BR275">
            <v>122.5</v>
          </cell>
          <cell r="BS275">
            <v>122.5</v>
          </cell>
          <cell r="CB275">
            <v>175</v>
          </cell>
          <cell r="CC275">
            <v>140</v>
          </cell>
          <cell r="CD275">
            <v>70</v>
          </cell>
          <cell r="CE275">
            <v>61.249999999999993</v>
          </cell>
          <cell r="CF275">
            <v>35</v>
          </cell>
          <cell r="CG275">
            <v>30.624999999999996</v>
          </cell>
          <cell r="CH275">
            <v>175</v>
          </cell>
          <cell r="CJ275">
            <v>43.75</v>
          </cell>
          <cell r="CK275">
            <v>21.875</v>
          </cell>
          <cell r="CL275">
            <v>21.875</v>
          </cell>
          <cell r="CM275">
            <v>17.5</v>
          </cell>
          <cell r="CN275">
            <v>35</v>
          </cell>
          <cell r="CO275">
            <v>122.49999999999999</v>
          </cell>
          <cell r="CP275">
            <v>210</v>
          </cell>
          <cell r="CQ275">
            <v>131.25</v>
          </cell>
          <cell r="CR275">
            <v>61.249999999999993</v>
          </cell>
          <cell r="CS275">
            <v>113.75</v>
          </cell>
          <cell r="CT275">
            <v>105</v>
          </cell>
          <cell r="CU275">
            <v>96.250000000000014</v>
          </cell>
          <cell r="CV275">
            <v>96.250000000000014</v>
          </cell>
          <cell r="CW275">
            <v>96.250000000000014</v>
          </cell>
          <cell r="CX275">
            <v>43.75</v>
          </cell>
          <cell r="CY275">
            <v>43.75</v>
          </cell>
          <cell r="CZ275">
            <v>61.249999999999993</v>
          </cell>
          <cell r="DA275">
            <v>43.75</v>
          </cell>
          <cell r="DB275">
            <v>43.75</v>
          </cell>
          <cell r="DC275">
            <v>26.25</v>
          </cell>
          <cell r="DD275">
            <v>26.25</v>
          </cell>
          <cell r="DE275">
            <v>131.25</v>
          </cell>
          <cell r="DF275">
            <v>140</v>
          </cell>
          <cell r="DG275">
            <v>61.249999999999993</v>
          </cell>
          <cell r="DH275">
            <v>61.249999999999993</v>
          </cell>
          <cell r="DI275">
            <v>140</v>
          </cell>
          <cell r="DJ275">
            <v>87.5</v>
          </cell>
          <cell r="DK275">
            <v>87.5</v>
          </cell>
          <cell r="DL275">
            <v>35</v>
          </cell>
          <cell r="DM275">
            <v>26.25</v>
          </cell>
          <cell r="DN275">
            <v>26.25</v>
          </cell>
          <cell r="DO275">
            <v>35</v>
          </cell>
          <cell r="DP275">
            <v>35</v>
          </cell>
          <cell r="DQ275">
            <v>35</v>
          </cell>
          <cell r="DR275">
            <v>35</v>
          </cell>
          <cell r="DS275">
            <v>26.25</v>
          </cell>
          <cell r="DT275">
            <v>26.25</v>
          </cell>
          <cell r="DU275">
            <v>105</v>
          </cell>
          <cell r="DV275">
            <v>70</v>
          </cell>
          <cell r="DW275">
            <v>26.25</v>
          </cell>
          <cell r="DX275">
            <v>70</v>
          </cell>
          <cell r="DY275">
            <v>61.249999999999993</v>
          </cell>
          <cell r="DZ275">
            <v>35</v>
          </cell>
          <cell r="EA275">
            <v>61.249999999999993</v>
          </cell>
          <cell r="EB275">
            <v>35</v>
          </cell>
          <cell r="EC275">
            <v>35</v>
          </cell>
          <cell r="ED275">
            <v>35</v>
          </cell>
          <cell r="EE275">
            <v>105</v>
          </cell>
          <cell r="EF275">
            <v>43.75</v>
          </cell>
          <cell r="EG275">
            <v>87.5</v>
          </cell>
          <cell r="EH275">
            <v>52.5</v>
          </cell>
          <cell r="EK275" t="str">
            <v>Paul Carter</v>
          </cell>
        </row>
        <row r="276">
          <cell r="A276">
            <v>273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K276">
            <v>0</v>
          </cell>
        </row>
        <row r="277">
          <cell r="A277">
            <v>274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K277">
            <v>0</v>
          </cell>
        </row>
        <row r="278">
          <cell r="A278">
            <v>275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K278">
            <v>0</v>
          </cell>
        </row>
        <row r="279">
          <cell r="A279">
            <v>276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K279">
            <v>0</v>
          </cell>
        </row>
        <row r="280">
          <cell r="A280">
            <v>277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K280">
            <v>0</v>
          </cell>
        </row>
        <row r="281">
          <cell r="A281">
            <v>278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K281">
            <v>0</v>
          </cell>
        </row>
        <row r="282">
          <cell r="A282">
            <v>279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K282">
            <v>0</v>
          </cell>
        </row>
        <row r="283">
          <cell r="A283">
            <v>280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K283">
            <v>0</v>
          </cell>
        </row>
        <row r="284">
          <cell r="A284">
            <v>281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K284">
            <v>0</v>
          </cell>
        </row>
        <row r="285">
          <cell r="A285">
            <v>282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CB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</v>
          </cell>
          <cell r="CP285">
            <v>0</v>
          </cell>
          <cell r="CQ285">
            <v>0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0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  <cell r="DK285">
            <v>0</v>
          </cell>
          <cell r="DL285">
            <v>0</v>
          </cell>
          <cell r="DM285">
            <v>0</v>
          </cell>
          <cell r="DN285">
            <v>0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K285">
            <v>0</v>
          </cell>
        </row>
        <row r="286">
          <cell r="A286">
            <v>283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  <cell r="DK286">
            <v>0</v>
          </cell>
          <cell r="DL286">
            <v>0</v>
          </cell>
          <cell r="DM286">
            <v>0</v>
          </cell>
          <cell r="DN286">
            <v>0</v>
          </cell>
          <cell r="DO286">
            <v>0</v>
          </cell>
          <cell r="DP286">
            <v>0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0</v>
          </cell>
          <cell r="EK286">
            <v>0</v>
          </cell>
        </row>
        <row r="287">
          <cell r="A287">
            <v>284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CB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</v>
          </cell>
          <cell r="CR287">
            <v>0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0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  <cell r="DK287">
            <v>0</v>
          </cell>
          <cell r="DL287">
            <v>0</v>
          </cell>
          <cell r="DM287">
            <v>0</v>
          </cell>
          <cell r="DN287">
            <v>0</v>
          </cell>
          <cell r="DO287">
            <v>0</v>
          </cell>
          <cell r="DP287">
            <v>0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</v>
          </cell>
          <cell r="EG287">
            <v>0</v>
          </cell>
          <cell r="EH287">
            <v>0</v>
          </cell>
          <cell r="EK287">
            <v>0</v>
          </cell>
        </row>
        <row r="288">
          <cell r="A288">
            <v>285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CB288">
            <v>0</v>
          </cell>
          <cell r="CC288">
            <v>0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0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K288">
            <v>0</v>
          </cell>
        </row>
        <row r="289">
          <cell r="A289">
            <v>286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0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</v>
          </cell>
          <cell r="DP289">
            <v>0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K289">
            <v>0</v>
          </cell>
        </row>
        <row r="290">
          <cell r="A290">
            <v>287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CB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0</v>
          </cell>
          <cell r="CW290">
            <v>0</v>
          </cell>
          <cell r="CX290">
            <v>0</v>
          </cell>
          <cell r="CY290">
            <v>0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  <cell r="DK290">
            <v>0</v>
          </cell>
          <cell r="DL290">
            <v>0</v>
          </cell>
          <cell r="DM290">
            <v>0</v>
          </cell>
          <cell r="DN290">
            <v>0</v>
          </cell>
          <cell r="DO290">
            <v>0</v>
          </cell>
          <cell r="DP290">
            <v>0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K290">
            <v>0</v>
          </cell>
        </row>
        <row r="291">
          <cell r="A291">
            <v>288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CB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0</v>
          </cell>
          <cell r="CS291">
            <v>0</v>
          </cell>
          <cell r="CT291">
            <v>0</v>
          </cell>
          <cell r="CU291">
            <v>0</v>
          </cell>
          <cell r="CV291">
            <v>0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</v>
          </cell>
          <cell r="DO291">
            <v>0</v>
          </cell>
          <cell r="DP291">
            <v>0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K291">
            <v>0</v>
          </cell>
        </row>
        <row r="292">
          <cell r="A292">
            <v>289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CB292">
            <v>0</v>
          </cell>
          <cell r="CC292">
            <v>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</v>
          </cell>
          <cell r="CS292">
            <v>0</v>
          </cell>
          <cell r="CT292">
            <v>0</v>
          </cell>
          <cell r="CU292">
            <v>0</v>
          </cell>
          <cell r="CV292">
            <v>0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</v>
          </cell>
          <cell r="DO292">
            <v>0</v>
          </cell>
          <cell r="DP292">
            <v>0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K292">
            <v>0</v>
          </cell>
        </row>
        <row r="293">
          <cell r="A293">
            <v>290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CB293">
            <v>0</v>
          </cell>
          <cell r="CC293">
            <v>0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</v>
          </cell>
          <cell r="CS293">
            <v>0</v>
          </cell>
          <cell r="CT293">
            <v>0</v>
          </cell>
          <cell r="CU293">
            <v>0</v>
          </cell>
          <cell r="CV293">
            <v>0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K293">
            <v>0</v>
          </cell>
        </row>
        <row r="294">
          <cell r="A294">
            <v>291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CB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</v>
          </cell>
          <cell r="DO294">
            <v>0</v>
          </cell>
          <cell r="DP294">
            <v>0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K294">
            <v>0</v>
          </cell>
        </row>
        <row r="295">
          <cell r="A295">
            <v>292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  <cell r="DK295">
            <v>0</v>
          </cell>
          <cell r="DL295">
            <v>0</v>
          </cell>
          <cell r="DM295">
            <v>0</v>
          </cell>
          <cell r="DN295">
            <v>0</v>
          </cell>
          <cell r="DO295">
            <v>0</v>
          </cell>
          <cell r="DP295">
            <v>0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K295">
            <v>0</v>
          </cell>
        </row>
        <row r="296">
          <cell r="A296">
            <v>293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CB296">
            <v>0</v>
          </cell>
          <cell r="CC296">
            <v>0</v>
          </cell>
          <cell r="CD296">
            <v>0</v>
          </cell>
          <cell r="CE296">
            <v>0</v>
          </cell>
          <cell r="CF296">
            <v>0</v>
          </cell>
          <cell r="CG296">
            <v>0</v>
          </cell>
          <cell r="CH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</v>
          </cell>
          <cell r="CQ296">
            <v>0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  <cell r="DK296">
            <v>0</v>
          </cell>
          <cell r="DL296">
            <v>0</v>
          </cell>
          <cell r="DM296">
            <v>0</v>
          </cell>
          <cell r="DN296">
            <v>0</v>
          </cell>
          <cell r="DO296">
            <v>0</v>
          </cell>
          <cell r="DP296">
            <v>0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K296">
            <v>0</v>
          </cell>
        </row>
        <row r="297">
          <cell r="A297">
            <v>294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CB297">
            <v>0</v>
          </cell>
          <cell r="CC297">
            <v>0</v>
          </cell>
          <cell r="CD297">
            <v>0</v>
          </cell>
          <cell r="CE297">
            <v>0</v>
          </cell>
          <cell r="CF297">
            <v>0</v>
          </cell>
          <cell r="CG297">
            <v>0</v>
          </cell>
          <cell r="CH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0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0</v>
          </cell>
          <cell r="EH297">
            <v>0</v>
          </cell>
          <cell r="EK297">
            <v>0</v>
          </cell>
        </row>
        <row r="298">
          <cell r="A298">
            <v>295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CB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CN298">
            <v>0</v>
          </cell>
          <cell r="CO298">
            <v>0</v>
          </cell>
          <cell r="CP298">
            <v>0</v>
          </cell>
          <cell r="CQ298">
            <v>0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EF298">
            <v>0</v>
          </cell>
          <cell r="EG298">
            <v>0</v>
          </cell>
          <cell r="EH298">
            <v>0</v>
          </cell>
          <cell r="EK298">
            <v>0</v>
          </cell>
        </row>
        <row r="299">
          <cell r="A299">
            <v>296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0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  <cell r="DK299">
            <v>0</v>
          </cell>
          <cell r="DL299">
            <v>0</v>
          </cell>
          <cell r="DM299">
            <v>0</v>
          </cell>
          <cell r="DN299">
            <v>0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K299">
            <v>0</v>
          </cell>
        </row>
        <row r="300">
          <cell r="A300">
            <v>297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K300">
            <v>0</v>
          </cell>
        </row>
        <row r="301">
          <cell r="A301">
            <v>298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CB301">
            <v>0</v>
          </cell>
          <cell r="CC301">
            <v>0</v>
          </cell>
          <cell r="CD301">
            <v>0</v>
          </cell>
          <cell r="CE301">
            <v>0</v>
          </cell>
          <cell r="CF301">
            <v>0</v>
          </cell>
          <cell r="CG301">
            <v>0</v>
          </cell>
          <cell r="CH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0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  <cell r="DK301">
            <v>0</v>
          </cell>
          <cell r="DL301">
            <v>0</v>
          </cell>
          <cell r="DM301">
            <v>0</v>
          </cell>
          <cell r="DN301">
            <v>0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K301">
            <v>0</v>
          </cell>
        </row>
        <row r="302">
          <cell r="A302">
            <v>299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CB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0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  <cell r="DK302">
            <v>0</v>
          </cell>
          <cell r="DL302">
            <v>0</v>
          </cell>
          <cell r="DM302">
            <v>0</v>
          </cell>
          <cell r="DN302">
            <v>0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0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K302">
            <v>0</v>
          </cell>
        </row>
        <row r="303">
          <cell r="A303">
            <v>300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CB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0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0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K303">
            <v>0</v>
          </cell>
        </row>
      </sheetData>
      <sheetData sheetId="6"/>
      <sheetData sheetId="7">
        <row r="3">
          <cell r="B3" t="str">
            <v>Alternating</v>
          </cell>
        </row>
        <row r="5">
          <cell r="B5" t="str">
            <v>25 Pounds</v>
          </cell>
        </row>
        <row r="6">
          <cell r="B6" t="str">
            <v>45 Pounds</v>
          </cell>
        </row>
        <row r="7">
          <cell r="B7" t="str">
            <v>Air Max</v>
          </cell>
        </row>
        <row r="8">
          <cell r="B8" t="str">
            <v>AM ECL</v>
          </cell>
        </row>
        <row r="9">
          <cell r="B9" t="str">
            <v>Alternating</v>
          </cell>
        </row>
        <row r="10">
          <cell r="B10" t="str">
            <v>Alt-Vib-Ice</v>
          </cell>
        </row>
        <row r="11">
          <cell r="B11" t="str">
            <v>Assist</v>
          </cell>
        </row>
        <row r="12">
          <cell r="B12" t="str">
            <v>Back Roller</v>
          </cell>
        </row>
        <row r="13">
          <cell r="B13" t="str">
            <v>Ball</v>
          </cell>
        </row>
        <row r="14">
          <cell r="B14" t="str">
            <v>Bands</v>
          </cell>
        </row>
        <row r="15">
          <cell r="B15" t="str">
            <v>Bands/chains</v>
          </cell>
        </row>
        <row r="16">
          <cell r="B16" t="str">
            <v>Band Light</v>
          </cell>
        </row>
        <row r="17">
          <cell r="B17" t="str">
            <v>Band Medium</v>
          </cell>
        </row>
        <row r="18">
          <cell r="B18" t="str">
            <v>Band on Knee</v>
          </cell>
        </row>
        <row r="19">
          <cell r="B19" t="str">
            <v>BAR</v>
          </cell>
        </row>
        <row r="20">
          <cell r="B20" t="str">
            <v>Behind Head</v>
          </cell>
        </row>
        <row r="21">
          <cell r="B21" t="str">
            <v>Bench</v>
          </cell>
        </row>
        <row r="22">
          <cell r="B22" t="str">
            <v>Blue Pad</v>
          </cell>
        </row>
        <row r="23">
          <cell r="B23" t="str">
            <v>Bare Feet</v>
          </cell>
        </row>
        <row r="24">
          <cell r="B24" t="str">
            <v>Belly Breath</v>
          </cell>
        </row>
        <row r="25">
          <cell r="B25" t="str">
            <v>Box</v>
          </cell>
        </row>
        <row r="26">
          <cell r="B26" t="str">
            <v>Box 18</v>
          </cell>
        </row>
        <row r="27">
          <cell r="B27" t="str">
            <v>Box 24</v>
          </cell>
        </row>
        <row r="28">
          <cell r="B28" t="str">
            <v>Box 36</v>
          </cell>
        </row>
        <row r="29">
          <cell r="B29" t="str">
            <v>Box 42</v>
          </cell>
        </row>
        <row r="30">
          <cell r="B30" t="str">
            <v>BWT</v>
          </cell>
        </row>
        <row r="31">
          <cell r="B31" t="str">
            <v>Coach Watch</v>
          </cell>
        </row>
        <row r="32">
          <cell r="B32" t="str">
            <v>Chain</v>
          </cell>
        </row>
        <row r="33">
          <cell r="B33" t="str">
            <v>Chain/Box</v>
          </cell>
        </row>
        <row r="34">
          <cell r="B34" t="str">
            <v>Decrease Wgt</v>
          </cell>
        </row>
        <row r="35">
          <cell r="B35" t="str">
            <v>Distance</v>
          </cell>
        </row>
        <row r="36">
          <cell r="B36" t="str">
            <v>Drop</v>
          </cell>
        </row>
        <row r="37">
          <cell r="B37" t="str">
            <v>Drop Set</v>
          </cell>
        </row>
        <row r="38">
          <cell r="B38" t="str">
            <v>Dumbell</v>
          </cell>
        </row>
        <row r="39">
          <cell r="B39" t="str">
            <v>Each Leg</v>
          </cell>
        </row>
        <row r="40">
          <cell r="B40" t="str">
            <v>Each Side</v>
          </cell>
        </row>
        <row r="41">
          <cell r="B41" t="str">
            <v>Each Arm</v>
          </cell>
        </row>
        <row r="42">
          <cell r="B42" t="str">
            <v>E 3 Grips</v>
          </cell>
        </row>
        <row r="43">
          <cell r="B43" t="str">
            <v>Eyes Closed</v>
          </cell>
        </row>
        <row r="44">
          <cell r="B44" t="str">
            <v>F8</v>
          </cell>
        </row>
        <row r="45">
          <cell r="B45" t="str">
            <v>Glute rollers</v>
          </cell>
        </row>
        <row r="46">
          <cell r="B46" t="str">
            <v>Height</v>
          </cell>
        </row>
        <row r="47">
          <cell r="B47" t="str">
            <v xml:space="preserve">Knee Bend </v>
          </cell>
        </row>
        <row r="48">
          <cell r="B48" t="str">
            <v>Knee Bend Jump</v>
          </cell>
        </row>
        <row r="49">
          <cell r="B49" t="str">
            <v>Knees Ext Rot</v>
          </cell>
        </row>
        <row r="50">
          <cell r="B50" t="str">
            <v xml:space="preserve">I Band Roller </v>
          </cell>
        </row>
        <row r="51">
          <cell r="B51" t="str">
            <v>Iso Release</v>
          </cell>
        </row>
        <row r="52">
          <cell r="B52" t="str">
            <v>Increase Wgt</v>
          </cell>
        </row>
        <row r="53">
          <cell r="B53" t="str">
            <v>Jump</v>
          </cell>
        </row>
        <row r="54">
          <cell r="B54" t="str">
            <v>Jump w Band</v>
          </cell>
        </row>
        <row r="55">
          <cell r="B55" t="str">
            <v>LS 5:0:5:0</v>
          </cell>
        </row>
        <row r="56">
          <cell r="B56" t="str">
            <v>LS Failure</v>
          </cell>
        </row>
        <row r="57">
          <cell r="B57" t="str">
            <v>LS OC</v>
          </cell>
        </row>
        <row r="58">
          <cell r="B58" t="str">
            <v>LS OC FAIL</v>
          </cell>
        </row>
        <row r="59">
          <cell r="B59" t="str">
            <v>OC</v>
          </cell>
        </row>
        <row r="60">
          <cell r="B60" t="str">
            <v>oc-D</v>
          </cell>
        </row>
        <row r="61">
          <cell r="B61" t="str">
            <v>oc-A</v>
          </cell>
        </row>
        <row r="62">
          <cell r="B62" t="str">
            <v>oc Reactive</v>
          </cell>
        </row>
        <row r="63">
          <cell r="B63" t="str">
            <v>oc+2</v>
          </cell>
        </row>
        <row r="64">
          <cell r="B64" t="str">
            <v>oc-D+1</v>
          </cell>
        </row>
        <row r="65">
          <cell r="B65" t="str">
            <v>oc-A+1</v>
          </cell>
        </row>
        <row r="66">
          <cell r="B66" t="str">
            <v>oc-D+2</v>
          </cell>
        </row>
        <row r="67">
          <cell r="B67" t="str">
            <v>oc-A+2</v>
          </cell>
        </row>
        <row r="68">
          <cell r="B68" t="str">
            <v>oc-d/oc-a</v>
          </cell>
        </row>
        <row r="69">
          <cell r="B69" t="str">
            <v>Overhead</v>
          </cell>
        </row>
        <row r="70">
          <cell r="B70" t="str">
            <v>Pause</v>
          </cell>
        </row>
        <row r="71">
          <cell r="B71" t="str">
            <v>Partner</v>
          </cell>
        </row>
        <row r="72">
          <cell r="B72" t="str">
            <v>P/w-2 Neck</v>
          </cell>
        </row>
        <row r="73">
          <cell r="B73" t="str">
            <v>Pro-Sup</v>
          </cell>
        </row>
        <row r="74">
          <cell r="B74" t="str">
            <v>Protaction</v>
          </cell>
        </row>
        <row r="75">
          <cell r="B75" t="str">
            <v>Push Toe</v>
          </cell>
        </row>
        <row r="76">
          <cell r="B76" t="str">
            <v>Rack</v>
          </cell>
        </row>
        <row r="77">
          <cell r="B77" t="str">
            <v>Reactive</v>
          </cell>
        </row>
        <row r="78">
          <cell r="B78" t="str">
            <v>Reactive-PP</v>
          </cell>
        </row>
        <row r="79">
          <cell r="B79" t="str">
            <v>Rebound</v>
          </cell>
        </row>
        <row r="80">
          <cell r="B80" t="str">
            <v>Relax Mouth</v>
          </cell>
        </row>
        <row r="81">
          <cell r="B81" t="str">
            <v>Retration</v>
          </cell>
        </row>
        <row r="82">
          <cell r="B82" t="str">
            <v>Rev Grip</v>
          </cell>
        </row>
        <row r="83">
          <cell r="B83" t="str">
            <v>Rotation</v>
          </cell>
        </row>
        <row r="84">
          <cell r="B84" t="str">
            <v>Seated</v>
          </cell>
        </row>
        <row r="85">
          <cell r="B85" t="str">
            <v xml:space="preserve"> + Shrug</v>
          </cell>
        </row>
        <row r="86">
          <cell r="B86" t="str">
            <v xml:space="preserve"> Shrug</v>
          </cell>
        </row>
        <row r="87">
          <cell r="B87" t="str">
            <v>Shock</v>
          </cell>
        </row>
        <row r="88">
          <cell r="B88" t="str">
            <v>Speed</v>
          </cell>
        </row>
        <row r="89">
          <cell r="B89" t="str">
            <v>Speed/Band</v>
          </cell>
        </row>
        <row r="90">
          <cell r="B90" t="str">
            <v>Speed/Jump</v>
          </cell>
        </row>
        <row r="91">
          <cell r="B91" t="str">
            <v>Squeeze</v>
          </cell>
        </row>
        <row r="92">
          <cell r="B92" t="str">
            <v>Stick</v>
          </cell>
        </row>
        <row r="93">
          <cell r="B93" t="str">
            <v>Strap</v>
          </cell>
        </row>
        <row r="94">
          <cell r="B94" t="str">
            <v>Sup Pro</v>
          </cell>
        </row>
        <row r="95">
          <cell r="B95" t="str">
            <v>Swiss Ball</v>
          </cell>
        </row>
        <row r="96">
          <cell r="B96" t="str">
            <v>Toes</v>
          </cell>
        </row>
        <row r="97">
          <cell r="B97" t="str">
            <v>Twist</v>
          </cell>
        </row>
        <row r="98">
          <cell r="B98" t="str">
            <v>Vibration</v>
          </cell>
        </row>
        <row r="99">
          <cell r="B99" t="str">
            <v>WT Release</v>
          </cell>
        </row>
        <row r="100">
          <cell r="B100" t="str">
            <v>Rebound</v>
          </cell>
        </row>
        <row r="101">
          <cell r="B101" t="str">
            <v>Relax Mouth</v>
          </cell>
        </row>
        <row r="102">
          <cell r="B102" t="str">
            <v>2 Board</v>
          </cell>
        </row>
        <row r="103">
          <cell r="B103" t="str">
            <v>3 Board</v>
          </cell>
        </row>
        <row r="104">
          <cell r="B104" t="str">
            <v>4 Board</v>
          </cell>
        </row>
        <row r="105">
          <cell r="B105" t="str">
            <v>Cnt box jump</v>
          </cell>
        </row>
        <row r="106">
          <cell r="B106" t="str">
            <v>No Rest</v>
          </cell>
        </row>
        <row r="107">
          <cell r="B107" t="str">
            <v>Rest 30</v>
          </cell>
        </row>
        <row r="108">
          <cell r="B108" t="str">
            <v>Rest 45</v>
          </cell>
        </row>
        <row r="109">
          <cell r="B109" t="str">
            <v>Rest 1:00</v>
          </cell>
        </row>
        <row r="110">
          <cell r="B110" t="str">
            <v xml:space="preserve">Rest 1:30 </v>
          </cell>
        </row>
        <row r="111">
          <cell r="B111" t="str">
            <v>Rest 2:00</v>
          </cell>
        </row>
        <row r="112">
          <cell r="B112" t="str">
            <v>Rest 2:30</v>
          </cell>
        </row>
        <row r="113">
          <cell r="B113" t="str">
            <v>Rest 3:00</v>
          </cell>
        </row>
        <row r="114">
          <cell r="B114" t="str">
            <v>Rest 3:30</v>
          </cell>
        </row>
        <row r="115">
          <cell r="B115" t="str">
            <v>Rest 4:00</v>
          </cell>
        </row>
        <row r="116">
          <cell r="B116" t="str">
            <v>Rest 5:00</v>
          </cell>
        </row>
        <row r="117">
          <cell r="B117" t="str">
            <v>Rest HR 110</v>
          </cell>
        </row>
        <row r="118">
          <cell r="B118" t="str">
            <v xml:space="preserve">1 Way </v>
          </cell>
        </row>
        <row r="119">
          <cell r="B119" t="str">
            <v xml:space="preserve">2 way </v>
          </cell>
        </row>
        <row r="120">
          <cell r="B120" t="str">
            <v>3 way</v>
          </cell>
        </row>
        <row r="121">
          <cell r="B121" t="str">
            <v>4 Way</v>
          </cell>
        </row>
        <row r="122">
          <cell r="B122" t="str">
            <v>2% - Tendo</v>
          </cell>
        </row>
        <row r="123">
          <cell r="B123" t="str">
            <v>3% - Tendo</v>
          </cell>
        </row>
        <row r="124">
          <cell r="B124" t="str">
            <v>4% - Tendo</v>
          </cell>
        </row>
        <row r="125">
          <cell r="B125" t="str">
            <v>5% - Tendo</v>
          </cell>
        </row>
        <row r="126">
          <cell r="B126" t="str">
            <v>6% - Tendo</v>
          </cell>
        </row>
        <row r="127">
          <cell r="B127" t="str">
            <v>7% - Tendo</v>
          </cell>
        </row>
        <row r="128">
          <cell r="B128" t="str">
            <v>Set Drop off</v>
          </cell>
        </row>
        <row r="129">
          <cell r="B129" t="str">
            <v xml:space="preserve"> 0:0:0:0</v>
          </cell>
        </row>
        <row r="130">
          <cell r="B130" t="str">
            <v xml:space="preserve"> 0:0:0:3</v>
          </cell>
        </row>
        <row r="131">
          <cell r="B131" t="str">
            <v xml:space="preserve"> 0:0:0:10</v>
          </cell>
        </row>
        <row r="132">
          <cell r="B132" t="str">
            <v xml:space="preserve"> 0:1:0:10</v>
          </cell>
        </row>
        <row r="133">
          <cell r="B133" t="str">
            <v xml:space="preserve"> 0:0:0:15</v>
          </cell>
        </row>
        <row r="134">
          <cell r="B134" t="str">
            <v xml:space="preserve"> 0:0:0:20</v>
          </cell>
        </row>
        <row r="135">
          <cell r="B135" t="str">
            <v xml:space="preserve"> 0:0:0:30</v>
          </cell>
        </row>
        <row r="136">
          <cell r="B136" t="str">
            <v xml:space="preserve"> 0:0:0:5</v>
          </cell>
        </row>
        <row r="137">
          <cell r="B137" t="str">
            <v xml:space="preserve"> 0:2:0:0</v>
          </cell>
        </row>
        <row r="138">
          <cell r="B138" t="str">
            <v xml:space="preserve"> 0:4:0:0</v>
          </cell>
        </row>
        <row r="139">
          <cell r="B139" t="str">
            <v xml:space="preserve"> 0:5:0:0</v>
          </cell>
        </row>
        <row r="140">
          <cell r="B140" t="str">
            <v xml:space="preserve"> 0:5:0:30</v>
          </cell>
        </row>
        <row r="141">
          <cell r="B141" t="str">
            <v xml:space="preserve"> 0:10:0:0</v>
          </cell>
        </row>
        <row r="142">
          <cell r="B142" t="str">
            <v xml:space="preserve"> 0:12:0:0</v>
          </cell>
        </row>
        <row r="143">
          <cell r="B143" t="str">
            <v xml:space="preserve"> 0:15:0:0</v>
          </cell>
        </row>
        <row r="144">
          <cell r="B144" t="str">
            <v xml:space="preserve"> 1:0:0:0</v>
          </cell>
        </row>
        <row r="145">
          <cell r="B145" t="str">
            <v xml:space="preserve"> 1:2:0:0</v>
          </cell>
        </row>
        <row r="146">
          <cell r="B146" t="str">
            <v xml:space="preserve"> 3:0:0:0</v>
          </cell>
        </row>
        <row r="147">
          <cell r="B147" t="str">
            <v xml:space="preserve"> 3:0:0:10</v>
          </cell>
        </row>
        <row r="148">
          <cell r="B148" t="str">
            <v xml:space="preserve"> 3:3:3:1</v>
          </cell>
        </row>
        <row r="149">
          <cell r="B149" t="str">
            <v xml:space="preserve"> 3:2:0:0</v>
          </cell>
        </row>
        <row r="150">
          <cell r="B150" t="str">
            <v xml:space="preserve"> 5:0:0:0</v>
          </cell>
        </row>
        <row r="151">
          <cell r="B151" t="str">
            <v xml:space="preserve"> 5:0:5:0</v>
          </cell>
        </row>
        <row r="152">
          <cell r="B152" t="str">
            <v xml:space="preserve"> 5:2:0:0</v>
          </cell>
        </row>
        <row r="153">
          <cell r="B153" t="str">
            <v xml:space="preserve"> 5:2:5:0</v>
          </cell>
        </row>
        <row r="154">
          <cell r="B154" t="str">
            <v xml:space="preserve"> 0:0:0:0:5:10</v>
          </cell>
        </row>
        <row r="155">
          <cell r="B155" t="str">
            <v xml:space="preserve"> 0:0:0:0:7:10</v>
          </cell>
        </row>
        <row r="156">
          <cell r="B156" t="str">
            <v xml:space="preserve"> 0:0:0:0:10:10</v>
          </cell>
        </row>
        <row r="157">
          <cell r="B157" t="str">
            <v xml:space="preserve"> X:0:0:0:10:10</v>
          </cell>
        </row>
        <row r="158">
          <cell r="B158" t="str">
            <v xml:space="preserve"> 0:X:0:0:10:10</v>
          </cell>
        </row>
        <row r="159">
          <cell r="B159" t="str">
            <v xml:space="preserve"> 0:0:X:0:10:10</v>
          </cell>
        </row>
        <row r="160">
          <cell r="B160" t="str">
            <v xml:space="preserve"> X:0:X:0:10:10</v>
          </cell>
        </row>
        <row r="161">
          <cell r="B161" t="str">
            <v xml:space="preserve"> 0:X:0:X:10:10</v>
          </cell>
        </row>
        <row r="162">
          <cell r="B162" t="str">
            <v xml:space="preserve"> X:X:0:0:10:10</v>
          </cell>
        </row>
        <row r="163">
          <cell r="B163" t="str">
            <v xml:space="preserve"> 0:X:X:0:10:10</v>
          </cell>
        </row>
        <row r="164">
          <cell r="B164" t="str">
            <v xml:space="preserve"> X:X:X:0:10:10</v>
          </cell>
        </row>
        <row r="165">
          <cell r="B165" t="str">
            <v xml:space="preserve"> X:X:X:X:10:10</v>
          </cell>
        </row>
        <row r="166">
          <cell r="B166" t="str">
            <v xml:space="preserve"> 0:0:0:0:17:10</v>
          </cell>
        </row>
        <row r="167">
          <cell r="B167" t="str">
            <v xml:space="preserve"> X:0:0:0:17:10</v>
          </cell>
        </row>
        <row r="168">
          <cell r="B168" t="str">
            <v xml:space="preserve"> 0:X:0:0:17:10</v>
          </cell>
        </row>
        <row r="169">
          <cell r="B169" t="str">
            <v xml:space="preserve"> 0:0:X:0:17:10</v>
          </cell>
        </row>
        <row r="170">
          <cell r="B170" t="str">
            <v xml:space="preserve"> X:0:X:0:17:10</v>
          </cell>
        </row>
        <row r="171">
          <cell r="B171" t="str">
            <v xml:space="preserve"> 0:X:0:X:17:10</v>
          </cell>
        </row>
        <row r="172">
          <cell r="B172" t="str">
            <v xml:space="preserve"> X:X:0:0:17:10</v>
          </cell>
        </row>
        <row r="173">
          <cell r="B173" t="str">
            <v xml:space="preserve"> 0:X:X:0:17:10</v>
          </cell>
        </row>
        <row r="174">
          <cell r="B174" t="str">
            <v xml:space="preserve"> X:X:X:0:17:10</v>
          </cell>
        </row>
        <row r="175">
          <cell r="B175" t="str">
            <v xml:space="preserve"> X:X:X:X:17:10</v>
          </cell>
        </row>
        <row r="176">
          <cell r="B176" t="str">
            <v xml:space="preserve"> 3:0:3:0:17:10</v>
          </cell>
        </row>
        <row r="177">
          <cell r="B177" t="str">
            <v xml:space="preserve"> 0:0:0:0:25:12</v>
          </cell>
        </row>
        <row r="178">
          <cell r="B178" t="str">
            <v xml:space="preserve"> X:0:0:0:25:12</v>
          </cell>
        </row>
        <row r="179">
          <cell r="B179" t="str">
            <v xml:space="preserve"> 0:X:0:0:25:12</v>
          </cell>
        </row>
        <row r="180">
          <cell r="B180" t="str">
            <v xml:space="preserve"> 0:0:X:0:25:12</v>
          </cell>
        </row>
        <row r="181">
          <cell r="B181" t="str">
            <v xml:space="preserve"> X:0:X:0:25:12</v>
          </cell>
        </row>
        <row r="182">
          <cell r="B182" t="str">
            <v xml:space="preserve"> 0:X:0:X:25:12</v>
          </cell>
        </row>
        <row r="183">
          <cell r="B183" t="str">
            <v xml:space="preserve"> X:X:0:0:25:12</v>
          </cell>
        </row>
        <row r="184">
          <cell r="B184" t="str">
            <v xml:space="preserve"> 0:X:X:0:25:12</v>
          </cell>
        </row>
        <row r="185">
          <cell r="B185" t="str">
            <v xml:space="preserve"> X:X:X:0:25:12</v>
          </cell>
        </row>
        <row r="186">
          <cell r="B186" t="str">
            <v xml:space="preserve"> X:X:X:X:25:12</v>
          </cell>
        </row>
        <row r="187">
          <cell r="B187" t="str">
            <v xml:space="preserve"> 1:1:1:0:25:12</v>
          </cell>
        </row>
        <row r="188">
          <cell r="B188" t="str">
            <v xml:space="preserve"> 0:5:0:5:25:12</v>
          </cell>
        </row>
        <row r="189">
          <cell r="B189" t="str">
            <v>5:0:0:0:25:12</v>
          </cell>
        </row>
        <row r="190">
          <cell r="B190" t="str">
            <v>0:5:0:0:25:12</v>
          </cell>
        </row>
        <row r="191">
          <cell r="B191" t="str">
            <v xml:space="preserve"> 0:0:0:0:32:30</v>
          </cell>
        </row>
        <row r="192">
          <cell r="B192" t="str">
            <v xml:space="preserve"> X:0:0:0:32:30</v>
          </cell>
        </row>
        <row r="193">
          <cell r="B193" t="str">
            <v xml:space="preserve"> 0:X:0:0:32:30</v>
          </cell>
        </row>
        <row r="194">
          <cell r="B194" t="str">
            <v xml:space="preserve"> 0:0:X:0:32:30</v>
          </cell>
        </row>
        <row r="195">
          <cell r="B195" t="str">
            <v xml:space="preserve"> X:0:X:0:32:30</v>
          </cell>
        </row>
        <row r="196">
          <cell r="B196" t="str">
            <v xml:space="preserve"> 0:X:0:X:32:30</v>
          </cell>
        </row>
        <row r="197">
          <cell r="B197" t="str">
            <v xml:space="preserve"> X:X:0:0:32:30</v>
          </cell>
        </row>
        <row r="198">
          <cell r="B198" t="str">
            <v xml:space="preserve"> 0:X:X:0:32:30</v>
          </cell>
        </row>
        <row r="199">
          <cell r="B199" t="str">
            <v xml:space="preserve"> X:X:X:0:32:30</v>
          </cell>
        </row>
        <row r="200">
          <cell r="B200" t="str">
            <v xml:space="preserve"> X:X:X:X:32:30</v>
          </cell>
        </row>
        <row r="201">
          <cell r="B201" t="str">
            <v>1:0:2:0:32:30</v>
          </cell>
        </row>
        <row r="202">
          <cell r="B202" t="str">
            <v xml:space="preserve"> 5:2:5:0:32:30</v>
          </cell>
        </row>
        <row r="203">
          <cell r="B203" t="str">
            <v xml:space="preserve"> 0:5:0:5:32:30</v>
          </cell>
        </row>
        <row r="204">
          <cell r="B204" t="str">
            <v xml:space="preserve"> 0:0:0:0:40:30</v>
          </cell>
        </row>
        <row r="205">
          <cell r="B205" t="str">
            <v xml:space="preserve"> X:0:0:0:40:30</v>
          </cell>
        </row>
        <row r="206">
          <cell r="B206" t="str">
            <v xml:space="preserve"> 0:X:0:0:40:30</v>
          </cell>
        </row>
        <row r="207">
          <cell r="B207" t="str">
            <v xml:space="preserve"> 0:0:X:0:40:30</v>
          </cell>
        </row>
        <row r="208">
          <cell r="B208" t="str">
            <v xml:space="preserve"> X:0:X:0:40:30</v>
          </cell>
        </row>
        <row r="209">
          <cell r="B209" t="str">
            <v xml:space="preserve"> 0:X:0:X:40:30</v>
          </cell>
        </row>
        <row r="210">
          <cell r="B210" t="str">
            <v xml:space="preserve"> X:X:X:0:32:30</v>
          </cell>
        </row>
        <row r="211">
          <cell r="B211" t="str">
            <v>X:X:X:X:32:30</v>
          </cell>
        </row>
        <row r="212">
          <cell r="B212" t="str">
            <v xml:space="preserve"> X:X:X:0:40:30</v>
          </cell>
        </row>
        <row r="213">
          <cell r="B213" t="str">
            <v xml:space="preserve"> X:X:X:X:40:30</v>
          </cell>
        </row>
        <row r="214">
          <cell r="B214" t="str">
            <v>5 on 25 off</v>
          </cell>
        </row>
        <row r="215">
          <cell r="B215" t="str">
            <v>7 on 23 off</v>
          </cell>
        </row>
        <row r="216">
          <cell r="B216" t="str">
            <v>9 on 21 off</v>
          </cell>
        </row>
        <row r="217">
          <cell r="B217" t="str">
            <v>10 on 20 off</v>
          </cell>
        </row>
        <row r="218">
          <cell r="B218" t="str">
            <v>17 on 43 off</v>
          </cell>
        </row>
        <row r="219">
          <cell r="B219" t="str">
            <v>25 on 35 off</v>
          </cell>
        </row>
        <row r="220">
          <cell r="B220" t="str">
            <v>30 on 30 off</v>
          </cell>
        </row>
        <row r="221">
          <cell r="B221" t="str">
            <v>40 on 20 off</v>
          </cell>
        </row>
        <row r="230">
          <cell r="B230" t="str">
            <v>25% Bwt</v>
          </cell>
        </row>
        <row r="231">
          <cell r="B231" t="str">
            <v>33% Bwt</v>
          </cell>
        </row>
        <row r="232">
          <cell r="B232" t="str">
            <v>50% Bwt</v>
          </cell>
        </row>
        <row r="233">
          <cell r="B233" t="str">
            <v>66% Bwt</v>
          </cell>
        </row>
        <row r="234">
          <cell r="B234" t="str">
            <v>Tendo Speed</v>
          </cell>
        </row>
        <row r="235">
          <cell r="B235" t="str">
            <v>mps .5-.7</v>
          </cell>
        </row>
        <row r="236">
          <cell r="B236" t="str">
            <v>mps .6-.8</v>
          </cell>
        </row>
        <row r="237">
          <cell r="B237" t="str">
            <v>mps .7-.9</v>
          </cell>
        </row>
        <row r="238">
          <cell r="B238" t="str">
            <v>mps .8-1.0</v>
          </cell>
        </row>
        <row r="239">
          <cell r="B239" t="str">
            <v>mps .9-1.1</v>
          </cell>
        </row>
        <row r="240">
          <cell r="B240" t="str">
            <v>mps .1-1.2</v>
          </cell>
        </row>
        <row r="241">
          <cell r="B241" t="str">
            <v>mps 1.1-1.3</v>
          </cell>
        </row>
        <row r="242">
          <cell r="B242" t="str">
            <v>mps 1.2-1.4</v>
          </cell>
        </row>
        <row r="243">
          <cell r="B243" t="str">
            <v>mps 1.3-1.5</v>
          </cell>
        </row>
        <row r="244">
          <cell r="B244" t="str">
            <v>mps 1.4-1.6</v>
          </cell>
        </row>
        <row r="245">
          <cell r="B245" t="str">
            <v>mps 1.5-1.7</v>
          </cell>
        </row>
        <row r="246">
          <cell r="B246" t="str">
            <v>mps 1.6-1.8</v>
          </cell>
        </row>
        <row r="247">
          <cell r="B247" t="str">
            <v>mps 1.7-1.9</v>
          </cell>
        </row>
        <row r="248">
          <cell r="B248" t="str">
            <v>mps 1.8-2</v>
          </cell>
        </row>
        <row r="249">
          <cell r="B249" t="str">
            <v>mps 1.9-2.1</v>
          </cell>
        </row>
        <row r="250">
          <cell r="B250" t="str">
            <v>mps 2-2.2</v>
          </cell>
        </row>
        <row r="251">
          <cell r="B251" t="str">
            <v>mps 2.1-2.3</v>
          </cell>
        </row>
        <row r="252">
          <cell r="B252" t="str">
            <v>mps 2.2-2.4</v>
          </cell>
        </row>
        <row r="253">
          <cell r="B253" t="str">
            <v>mps 2.3-2.5</v>
          </cell>
        </row>
        <row r="254">
          <cell r="B254" t="str">
            <v>mps 2.4-2.6</v>
          </cell>
        </row>
        <row r="255">
          <cell r="B255" t="str">
            <v>mps 2.5-2.7</v>
          </cell>
        </row>
      </sheetData>
      <sheetData sheetId="8">
        <row r="5">
          <cell r="B5" t="str">
            <v>Bwt S1 40-50%</v>
          </cell>
          <cell r="C5" t="str">
            <v>x</v>
          </cell>
          <cell r="D5">
            <v>0.4</v>
          </cell>
          <cell r="E5">
            <v>0.5</v>
          </cell>
          <cell r="F5">
            <v>1</v>
          </cell>
        </row>
        <row r="6">
          <cell r="B6" t="str">
            <v>Bwt S1 60-70%</v>
          </cell>
          <cell r="C6" t="str">
            <v>x</v>
          </cell>
          <cell r="D6">
            <v>0.6</v>
          </cell>
          <cell r="E6">
            <v>0.7</v>
          </cell>
          <cell r="F6">
            <v>1</v>
          </cell>
        </row>
        <row r="7">
          <cell r="B7" t="str">
            <v>Bwt S1 70-80%</v>
          </cell>
          <cell r="C7" t="str">
            <v>x</v>
          </cell>
          <cell r="D7">
            <v>0.7</v>
          </cell>
          <cell r="E7">
            <v>0.8</v>
          </cell>
          <cell r="F7">
            <v>1</v>
          </cell>
        </row>
        <row r="8">
          <cell r="B8" t="str">
            <v>Bwt S1 80-90%</v>
          </cell>
          <cell r="C8" t="str">
            <v>x</v>
          </cell>
          <cell r="D8">
            <v>0.8</v>
          </cell>
          <cell r="E8">
            <v>0.9</v>
          </cell>
          <cell r="F8">
            <v>1</v>
          </cell>
        </row>
        <row r="9">
          <cell r="B9" t="str">
            <v>Bwt S1 90-100%</v>
          </cell>
          <cell r="C9" t="str">
            <v>x</v>
          </cell>
          <cell r="D9">
            <v>0.9</v>
          </cell>
          <cell r="E9">
            <v>1</v>
          </cell>
          <cell r="F9">
            <v>1</v>
          </cell>
        </row>
        <row r="10">
          <cell r="B10" t="str">
            <v>Bwt S1 100%</v>
          </cell>
          <cell r="C10" t="str">
            <v>x</v>
          </cell>
          <cell r="D10">
            <v>1</v>
          </cell>
          <cell r="F10">
            <v>1</v>
          </cell>
        </row>
        <row r="11">
          <cell r="B11" t="str">
            <v>Bwt S2 40-50%</v>
          </cell>
          <cell r="C11" t="str">
            <v>x</v>
          </cell>
          <cell r="D11">
            <v>0.4</v>
          </cell>
          <cell r="E11">
            <v>0.5</v>
          </cell>
          <cell r="F11">
            <v>2</v>
          </cell>
        </row>
        <row r="12">
          <cell r="B12" t="str">
            <v>Bwt S2 60-70%</v>
          </cell>
          <cell r="C12" t="str">
            <v>x</v>
          </cell>
          <cell r="D12">
            <v>0.6</v>
          </cell>
          <cell r="E12">
            <v>0.7</v>
          </cell>
          <cell r="F12">
            <v>2</v>
          </cell>
        </row>
        <row r="13">
          <cell r="B13" t="str">
            <v>Bwt S2 70-80%</v>
          </cell>
          <cell r="C13" t="str">
            <v>x</v>
          </cell>
          <cell r="D13">
            <v>0.7</v>
          </cell>
          <cell r="E13">
            <v>0.8</v>
          </cell>
          <cell r="F13">
            <v>2</v>
          </cell>
        </row>
        <row r="14">
          <cell r="B14" t="str">
            <v>Bwt S2 80-90%</v>
          </cell>
          <cell r="C14" t="str">
            <v>x</v>
          </cell>
          <cell r="D14">
            <v>0.8</v>
          </cell>
          <cell r="E14">
            <v>0.9</v>
          </cell>
          <cell r="F14">
            <v>2</v>
          </cell>
        </row>
        <row r="15">
          <cell r="B15" t="str">
            <v>Bwt S2 100%</v>
          </cell>
          <cell r="C15" t="str">
            <v>x</v>
          </cell>
          <cell r="D15">
            <v>1</v>
          </cell>
          <cell r="F15">
            <v>2</v>
          </cell>
        </row>
        <row r="16">
          <cell r="B16" t="str">
            <v>Bwt S2 40-50%</v>
          </cell>
          <cell r="C16" t="str">
            <v>x</v>
          </cell>
          <cell r="D16">
            <v>0.4</v>
          </cell>
          <cell r="E16">
            <v>0.5</v>
          </cell>
          <cell r="F16">
            <v>2</v>
          </cell>
        </row>
        <row r="17">
          <cell r="B17" t="str">
            <v>Bwt S2 60-70%</v>
          </cell>
          <cell r="C17" t="str">
            <v>x</v>
          </cell>
          <cell r="D17">
            <v>0.6</v>
          </cell>
          <cell r="E17">
            <v>0.7</v>
          </cell>
          <cell r="F17">
            <v>2</v>
          </cell>
        </row>
        <row r="18">
          <cell r="B18" t="str">
            <v>Bwt S2 70-80%</v>
          </cell>
          <cell r="C18" t="str">
            <v>x</v>
          </cell>
          <cell r="D18">
            <v>0.7</v>
          </cell>
          <cell r="E18">
            <v>0.8</v>
          </cell>
          <cell r="F18">
            <v>2</v>
          </cell>
        </row>
        <row r="19">
          <cell r="B19" t="str">
            <v>Bwt S2 80-90%</v>
          </cell>
          <cell r="C19" t="str">
            <v>x</v>
          </cell>
          <cell r="D19">
            <v>0.8</v>
          </cell>
          <cell r="E19">
            <v>0.9</v>
          </cell>
          <cell r="F19">
            <v>2</v>
          </cell>
        </row>
        <row r="20">
          <cell r="B20" t="str">
            <v>Bwt S2 90-100%</v>
          </cell>
          <cell r="C20" t="str">
            <v>x</v>
          </cell>
          <cell r="D20">
            <v>0.9</v>
          </cell>
          <cell r="E20">
            <v>1</v>
          </cell>
          <cell r="F20">
            <v>2</v>
          </cell>
        </row>
        <row r="21">
          <cell r="B21" t="str">
            <v>Bwt S2 100%</v>
          </cell>
          <cell r="C21" t="str">
            <v>x</v>
          </cell>
          <cell r="D21">
            <v>1</v>
          </cell>
          <cell r="F21">
            <v>2</v>
          </cell>
        </row>
        <row r="22">
          <cell r="B22" t="str">
            <v>Bwt S3 40-50%</v>
          </cell>
          <cell r="C22" t="str">
            <v>x</v>
          </cell>
          <cell r="D22">
            <v>0.4</v>
          </cell>
          <cell r="E22">
            <v>0.5</v>
          </cell>
          <cell r="F22">
            <v>3</v>
          </cell>
        </row>
        <row r="23">
          <cell r="B23" t="str">
            <v>Bwt S3 60-70%</v>
          </cell>
          <cell r="C23" t="str">
            <v>x</v>
          </cell>
          <cell r="D23">
            <v>0.6</v>
          </cell>
          <cell r="E23">
            <v>0.7</v>
          </cell>
          <cell r="F23">
            <v>2</v>
          </cell>
        </row>
        <row r="24">
          <cell r="B24" t="str">
            <v>Bwt S3 70-80%</v>
          </cell>
          <cell r="C24" t="str">
            <v>x</v>
          </cell>
          <cell r="D24">
            <v>0.7</v>
          </cell>
          <cell r="E24">
            <v>0.8</v>
          </cell>
          <cell r="F24">
            <v>3</v>
          </cell>
        </row>
        <row r="25">
          <cell r="B25" t="str">
            <v>Bwt S3 80-90%</v>
          </cell>
          <cell r="C25" t="str">
            <v>x</v>
          </cell>
          <cell r="D25">
            <v>0.8</v>
          </cell>
          <cell r="E25">
            <v>0.9</v>
          </cell>
          <cell r="F25">
            <v>3</v>
          </cell>
        </row>
        <row r="26">
          <cell r="B26" t="str">
            <v>Bwt S3 90-100%</v>
          </cell>
          <cell r="C26" t="str">
            <v>x</v>
          </cell>
          <cell r="D26">
            <v>0.9</v>
          </cell>
          <cell r="E26">
            <v>1</v>
          </cell>
          <cell r="F26">
            <v>3</v>
          </cell>
        </row>
        <row r="27">
          <cell r="B27" t="str">
            <v>Dyn 55 12s</v>
          </cell>
          <cell r="C27" t="str">
            <v>12s</v>
          </cell>
          <cell r="D27">
            <v>0.55000000000000004</v>
          </cell>
          <cell r="E27">
            <v>0.6</v>
          </cell>
          <cell r="F27">
            <v>4</v>
          </cell>
        </row>
        <row r="28">
          <cell r="B28" t="str">
            <v>Dyn 75 8s</v>
          </cell>
          <cell r="C28" t="str">
            <v>8s</v>
          </cell>
          <cell r="D28">
            <v>0.7</v>
          </cell>
          <cell r="E28">
            <v>0.75</v>
          </cell>
          <cell r="F28">
            <v>4</v>
          </cell>
        </row>
        <row r="29">
          <cell r="B29" t="str">
            <v>Dyn 35 30s</v>
          </cell>
          <cell r="C29" t="str">
            <v>30s</v>
          </cell>
          <cell r="D29">
            <v>0.35</v>
          </cell>
          <cell r="E29">
            <v>0.4</v>
          </cell>
          <cell r="F29">
            <v>4</v>
          </cell>
        </row>
        <row r="30">
          <cell r="B30" t="str">
            <v xml:space="preserve">BFC-reps 2  </v>
          </cell>
          <cell r="C30">
            <v>3</v>
          </cell>
          <cell r="D30">
            <v>0.25</v>
          </cell>
          <cell r="E30">
            <v>0</v>
          </cell>
          <cell r="F30" t="str">
            <v>BF</v>
          </cell>
        </row>
        <row r="31">
          <cell r="B31" t="str">
            <v>BFC-reps 5</v>
          </cell>
          <cell r="C31">
            <v>5</v>
          </cell>
          <cell r="D31">
            <v>0.25</v>
          </cell>
          <cell r="E31">
            <v>0</v>
          </cell>
          <cell r="F31" t="str">
            <v>BF</v>
          </cell>
        </row>
        <row r="32">
          <cell r="B32" t="str">
            <v>BFC-reps 6</v>
          </cell>
          <cell r="C32">
            <v>6</v>
          </cell>
          <cell r="D32">
            <v>0.25</v>
          </cell>
          <cell r="E32">
            <v>0</v>
          </cell>
          <cell r="F32" t="str">
            <v>BF</v>
          </cell>
        </row>
        <row r="33">
          <cell r="B33" t="str">
            <v>BFC-reps 8</v>
          </cell>
          <cell r="C33">
            <v>8</v>
          </cell>
          <cell r="D33">
            <v>0.25</v>
          </cell>
          <cell r="E33">
            <v>0</v>
          </cell>
          <cell r="F33" t="str">
            <v>BF</v>
          </cell>
        </row>
        <row r="34">
          <cell r="B34" t="str">
            <v>BFC-reps 9</v>
          </cell>
          <cell r="C34">
            <v>9</v>
          </cell>
          <cell r="D34">
            <v>0.25</v>
          </cell>
          <cell r="E34">
            <v>0</v>
          </cell>
          <cell r="F34" t="str">
            <v>BF</v>
          </cell>
        </row>
        <row r="35">
          <cell r="B35" t="str">
            <v>BFC-reps 10</v>
          </cell>
          <cell r="C35">
            <v>10</v>
          </cell>
          <cell r="D35">
            <v>0.25</v>
          </cell>
          <cell r="E35">
            <v>0</v>
          </cell>
          <cell r="F35" t="str">
            <v>BF</v>
          </cell>
        </row>
        <row r="36">
          <cell r="B36" t="str">
            <v>BFC-reps 12</v>
          </cell>
          <cell r="C36">
            <v>12</v>
          </cell>
          <cell r="D36">
            <v>0.25</v>
          </cell>
          <cell r="E36">
            <v>0</v>
          </cell>
          <cell r="F36" t="str">
            <v>BF</v>
          </cell>
        </row>
        <row r="37">
          <cell r="B37" t="str">
            <v>BFC-reps 15</v>
          </cell>
          <cell r="C37">
            <v>15</v>
          </cell>
          <cell r="D37">
            <v>0.25</v>
          </cell>
          <cell r="E37">
            <v>0</v>
          </cell>
          <cell r="F37" t="str">
            <v>BF</v>
          </cell>
        </row>
        <row r="38">
          <cell r="B38" t="str">
            <v>BFC-reps 18</v>
          </cell>
          <cell r="C38">
            <v>18</v>
          </cell>
          <cell r="D38">
            <v>0.25</v>
          </cell>
          <cell r="E38">
            <v>0</v>
          </cell>
          <cell r="F38" t="str">
            <v>BF</v>
          </cell>
        </row>
        <row r="39">
          <cell r="B39" t="str">
            <v xml:space="preserve">BFC-Test bench 2 35% </v>
          </cell>
          <cell r="C39">
            <v>2</v>
          </cell>
          <cell r="D39">
            <v>0.35</v>
          </cell>
          <cell r="E39">
            <v>0</v>
          </cell>
          <cell r="F39" t="str">
            <v>BF</v>
          </cell>
        </row>
        <row r="40">
          <cell r="B40" t="str">
            <v xml:space="preserve">BFC-Test+1 45% </v>
          </cell>
          <cell r="C40">
            <v>2</v>
          </cell>
          <cell r="D40">
            <v>0.45</v>
          </cell>
          <cell r="E40">
            <v>0</v>
          </cell>
          <cell r="F40" t="str">
            <v>BF</v>
          </cell>
        </row>
        <row r="41">
          <cell r="B41" t="str">
            <v xml:space="preserve">BFC-1+1 35-45% </v>
          </cell>
          <cell r="C41" t="str">
            <v>1,1</v>
          </cell>
          <cell r="D41">
            <v>0.35</v>
          </cell>
          <cell r="E41">
            <v>0.45</v>
          </cell>
          <cell r="F41" t="str">
            <v>BF</v>
          </cell>
        </row>
        <row r="42">
          <cell r="B42" t="str">
            <v xml:space="preserve">BFC-1+1+1 35-45% </v>
          </cell>
          <cell r="C42" t="str">
            <v>1,1,1</v>
          </cell>
          <cell r="D42">
            <v>0.35</v>
          </cell>
          <cell r="E42">
            <v>0.45</v>
          </cell>
          <cell r="F42" t="str">
            <v>BF</v>
          </cell>
        </row>
        <row r="43">
          <cell r="B43" t="str">
            <v xml:space="preserve">c3-1+1 80-82.5% </v>
          </cell>
          <cell r="C43" t="str">
            <v>1,1</v>
          </cell>
          <cell r="D43">
            <v>0.8</v>
          </cell>
          <cell r="E43">
            <v>0.82499999999999996</v>
          </cell>
          <cell r="F43">
            <v>3</v>
          </cell>
        </row>
        <row r="44">
          <cell r="B44" t="str">
            <v xml:space="preserve">c3-1+1 82.5-85% </v>
          </cell>
          <cell r="C44" t="str">
            <v>1,1</v>
          </cell>
          <cell r="D44">
            <v>0.82499999999999996</v>
          </cell>
          <cell r="E44">
            <v>0.85</v>
          </cell>
          <cell r="F44">
            <v>3</v>
          </cell>
        </row>
        <row r="45">
          <cell r="B45" t="str">
            <v xml:space="preserve">c3-1+1 85-87.5% </v>
          </cell>
          <cell r="C45" t="str">
            <v>1,1</v>
          </cell>
          <cell r="D45">
            <v>0.85</v>
          </cell>
          <cell r="E45">
            <v>0.875</v>
          </cell>
          <cell r="F45">
            <v>3</v>
          </cell>
        </row>
        <row r="46">
          <cell r="B46" t="str">
            <v xml:space="preserve">c3-1+1 87.5-90% </v>
          </cell>
          <cell r="C46" t="str">
            <v>1,1</v>
          </cell>
          <cell r="D46">
            <v>0.875</v>
          </cell>
          <cell r="E46">
            <v>0.9</v>
          </cell>
          <cell r="F46">
            <v>3</v>
          </cell>
        </row>
        <row r="47">
          <cell r="B47" t="str">
            <v xml:space="preserve">c3-1+1+1 50-55% </v>
          </cell>
          <cell r="C47" t="str">
            <v>1,1,1</v>
          </cell>
          <cell r="D47">
            <v>0.5</v>
          </cell>
          <cell r="E47">
            <v>0.55000000000000004</v>
          </cell>
          <cell r="F47">
            <v>3</v>
          </cell>
        </row>
        <row r="48">
          <cell r="B48" t="str">
            <v xml:space="preserve">c3-1+1+1 55-60% </v>
          </cell>
          <cell r="C48" t="str">
            <v>1,1,1</v>
          </cell>
          <cell r="D48">
            <v>0.55000000000000004</v>
          </cell>
          <cell r="E48">
            <v>0.6</v>
          </cell>
          <cell r="F48">
            <v>3</v>
          </cell>
        </row>
        <row r="49">
          <cell r="B49" t="str">
            <v xml:space="preserve">c3-1+1+1 60-65% </v>
          </cell>
          <cell r="C49" t="str">
            <v>1,1,1</v>
          </cell>
          <cell r="D49">
            <v>0.6</v>
          </cell>
          <cell r="E49">
            <v>0.65</v>
          </cell>
          <cell r="F49">
            <v>3</v>
          </cell>
        </row>
        <row r="50">
          <cell r="B50" t="str">
            <v xml:space="preserve">c3-1+1+1 80-82.5% </v>
          </cell>
          <cell r="C50" t="str">
            <v>1,1,1</v>
          </cell>
          <cell r="D50">
            <v>0.8</v>
          </cell>
          <cell r="E50">
            <v>0.82499999999999996</v>
          </cell>
          <cell r="F50">
            <v>3</v>
          </cell>
        </row>
        <row r="51">
          <cell r="B51" t="str">
            <v xml:space="preserve">c3-1+1+1+1 55-60% </v>
          </cell>
          <cell r="C51" t="str">
            <v>1,1,1,1</v>
          </cell>
          <cell r="D51">
            <v>0.55000000000000004</v>
          </cell>
          <cell r="E51">
            <v>0.6</v>
          </cell>
          <cell r="F51">
            <v>3</v>
          </cell>
        </row>
        <row r="52">
          <cell r="B52" t="str">
            <v xml:space="preserve">c3-1+1+1+1 60-65% </v>
          </cell>
          <cell r="C52" t="str">
            <v>1,1,1,1</v>
          </cell>
          <cell r="D52">
            <v>0.6</v>
          </cell>
          <cell r="E52">
            <v>0.65</v>
          </cell>
          <cell r="F52">
            <v>3</v>
          </cell>
        </row>
        <row r="53">
          <cell r="B53" t="str">
            <v xml:space="preserve">c3-10+10 55-60% </v>
          </cell>
          <cell r="C53" t="str">
            <v>10,10</v>
          </cell>
          <cell r="D53">
            <v>0.55000000000000004</v>
          </cell>
          <cell r="E53">
            <v>0.6</v>
          </cell>
          <cell r="F53">
            <v>3</v>
          </cell>
        </row>
        <row r="54">
          <cell r="B54" t="str">
            <v xml:space="preserve">c3-10+10+10 55-60% </v>
          </cell>
          <cell r="C54" t="str">
            <v>10,10,10</v>
          </cell>
          <cell r="D54">
            <v>0.55000000000000004</v>
          </cell>
          <cell r="E54">
            <v>0.6</v>
          </cell>
          <cell r="F54">
            <v>3</v>
          </cell>
        </row>
        <row r="55">
          <cell r="B55" t="str">
            <v xml:space="preserve">c3-2+2+2 60-65% </v>
          </cell>
          <cell r="C55" t="str">
            <v>2,2,2</v>
          </cell>
          <cell r="D55">
            <v>0.6</v>
          </cell>
          <cell r="E55">
            <v>0.65</v>
          </cell>
          <cell r="F55">
            <v>3</v>
          </cell>
        </row>
        <row r="56">
          <cell r="B56" t="str">
            <v xml:space="preserve">c3-2+2+2 65-70% </v>
          </cell>
          <cell r="C56" t="str">
            <v>2,2,2</v>
          </cell>
          <cell r="D56">
            <v>0.65</v>
          </cell>
          <cell r="E56">
            <v>0.7</v>
          </cell>
          <cell r="F56">
            <v>3</v>
          </cell>
        </row>
        <row r="57">
          <cell r="B57" t="str">
            <v xml:space="preserve">c3-2+2+2 70-75% </v>
          </cell>
          <cell r="C57" t="str">
            <v>2,2,2</v>
          </cell>
          <cell r="D57">
            <v>0.7</v>
          </cell>
          <cell r="E57">
            <v>0.75</v>
          </cell>
          <cell r="F57">
            <v>3</v>
          </cell>
        </row>
        <row r="58">
          <cell r="B58" t="str">
            <v xml:space="preserve">c3-3+3+3 55-60% </v>
          </cell>
          <cell r="C58" t="str">
            <v>3,3,3</v>
          </cell>
          <cell r="D58">
            <v>0.55000000000000004</v>
          </cell>
          <cell r="E58">
            <v>0.6</v>
          </cell>
          <cell r="F58">
            <v>3</v>
          </cell>
        </row>
        <row r="59">
          <cell r="B59" t="str">
            <v xml:space="preserve">c4-1+1 80-82.5% </v>
          </cell>
          <cell r="C59" t="str">
            <v>1,1</v>
          </cell>
          <cell r="D59">
            <v>0.8</v>
          </cell>
          <cell r="E59">
            <v>0.82499999999999996</v>
          </cell>
          <cell r="F59">
            <v>4</v>
          </cell>
        </row>
        <row r="60">
          <cell r="B60" t="str">
            <v xml:space="preserve">c4-1+1 82.5-85% </v>
          </cell>
          <cell r="C60" t="str">
            <v>1,1</v>
          </cell>
          <cell r="D60">
            <v>0.82499999999999996</v>
          </cell>
          <cell r="E60">
            <v>0.85</v>
          </cell>
          <cell r="F60">
            <v>4</v>
          </cell>
        </row>
        <row r="61">
          <cell r="B61" t="str">
            <v xml:space="preserve">c4-1+1 85-87.5% </v>
          </cell>
          <cell r="C61" t="str">
            <v>1,1</v>
          </cell>
          <cell r="D61">
            <v>0.85</v>
          </cell>
          <cell r="E61">
            <v>0.875</v>
          </cell>
          <cell r="F61">
            <v>4</v>
          </cell>
        </row>
        <row r="62">
          <cell r="B62" t="str">
            <v xml:space="preserve">c4-1+1 87.5-90% </v>
          </cell>
          <cell r="C62" t="str">
            <v>1,1</v>
          </cell>
          <cell r="D62">
            <v>0.875</v>
          </cell>
          <cell r="E62">
            <v>0.9</v>
          </cell>
          <cell r="F62">
            <v>4</v>
          </cell>
        </row>
        <row r="63">
          <cell r="B63" t="str">
            <v xml:space="preserve">c4-1+1+1 50-55% </v>
          </cell>
          <cell r="C63" t="str">
            <v>1,1,1</v>
          </cell>
          <cell r="D63">
            <v>0.5</v>
          </cell>
          <cell r="E63">
            <v>0.55000000000000004</v>
          </cell>
          <cell r="F63">
            <v>4</v>
          </cell>
        </row>
        <row r="64">
          <cell r="B64" t="str">
            <v xml:space="preserve">c4-1+1+1 55-60% </v>
          </cell>
          <cell r="C64" t="str">
            <v>1,1,1</v>
          </cell>
          <cell r="D64">
            <v>0.55000000000000004</v>
          </cell>
          <cell r="E64">
            <v>0.6</v>
          </cell>
          <cell r="F64">
            <v>4</v>
          </cell>
        </row>
        <row r="65">
          <cell r="B65" t="str">
            <v xml:space="preserve">c4-1+1+1 60-65% </v>
          </cell>
          <cell r="C65" t="str">
            <v>1,1,1</v>
          </cell>
          <cell r="D65">
            <v>0.6</v>
          </cell>
          <cell r="E65">
            <v>0.65</v>
          </cell>
          <cell r="F65">
            <v>4</v>
          </cell>
        </row>
        <row r="66">
          <cell r="B66" t="str">
            <v xml:space="preserve">c4-1+1+1 80-82.5% </v>
          </cell>
          <cell r="C66" t="str">
            <v>1,1,1</v>
          </cell>
          <cell r="D66">
            <v>0.8</v>
          </cell>
          <cell r="E66">
            <v>0.82499999999999996</v>
          </cell>
          <cell r="F66">
            <v>4</v>
          </cell>
        </row>
        <row r="67">
          <cell r="B67" t="str">
            <v xml:space="preserve">c4-1+1+1+1 55-60% </v>
          </cell>
          <cell r="C67" t="str">
            <v>1,1,1,1</v>
          </cell>
          <cell r="D67">
            <v>0.55000000000000004</v>
          </cell>
          <cell r="E67">
            <v>0.6</v>
          </cell>
          <cell r="F67">
            <v>4</v>
          </cell>
        </row>
        <row r="68">
          <cell r="B68" t="str">
            <v xml:space="preserve">c4-1+1+1+1 60-65% </v>
          </cell>
          <cell r="C68" t="str">
            <v>1,1,1,1</v>
          </cell>
          <cell r="D68">
            <v>0.6</v>
          </cell>
          <cell r="E68">
            <v>0.65</v>
          </cell>
          <cell r="F68">
            <v>4</v>
          </cell>
        </row>
        <row r="69">
          <cell r="B69" t="str">
            <v xml:space="preserve">c4-10+10 55-60% </v>
          </cell>
          <cell r="C69" t="str">
            <v>10,10</v>
          </cell>
          <cell r="D69">
            <v>0.55000000000000004</v>
          </cell>
          <cell r="E69">
            <v>0.6</v>
          </cell>
          <cell r="F69">
            <v>4</v>
          </cell>
        </row>
        <row r="70">
          <cell r="B70" t="str">
            <v xml:space="preserve">c4-10+10+10 55-60% </v>
          </cell>
          <cell r="C70" t="str">
            <v>10,10,10</v>
          </cell>
          <cell r="D70">
            <v>0.55000000000000004</v>
          </cell>
          <cell r="E70">
            <v>0.6</v>
          </cell>
          <cell r="F70">
            <v>4</v>
          </cell>
        </row>
        <row r="71">
          <cell r="B71" t="str">
            <v xml:space="preserve">c4-2+2+2 60-65% </v>
          </cell>
          <cell r="C71" t="str">
            <v>2,2,2</v>
          </cell>
          <cell r="D71">
            <v>0.6</v>
          </cell>
          <cell r="E71">
            <v>0.65</v>
          </cell>
          <cell r="F71">
            <v>4</v>
          </cell>
        </row>
        <row r="72">
          <cell r="B72" t="str">
            <v xml:space="preserve">c4-2+2+2 65-70% </v>
          </cell>
          <cell r="C72" t="str">
            <v>2,2,2</v>
          </cell>
          <cell r="D72">
            <v>0.65</v>
          </cell>
          <cell r="E72">
            <v>0.7</v>
          </cell>
          <cell r="F72">
            <v>4</v>
          </cell>
        </row>
        <row r="73">
          <cell r="B73" t="str">
            <v xml:space="preserve">c4-2+2+2 70-75% </v>
          </cell>
          <cell r="C73" t="str">
            <v>2,2,2</v>
          </cell>
          <cell r="D73">
            <v>0.7</v>
          </cell>
          <cell r="E73">
            <v>0.75</v>
          </cell>
          <cell r="F73">
            <v>4</v>
          </cell>
        </row>
        <row r="74">
          <cell r="B74" t="str">
            <v xml:space="preserve">c4-3+3+3 55-60% </v>
          </cell>
          <cell r="C74" t="str">
            <v>3,3,3</v>
          </cell>
          <cell r="D74">
            <v>0.55000000000000004</v>
          </cell>
          <cell r="E74">
            <v>0.6</v>
          </cell>
          <cell r="F74">
            <v>4</v>
          </cell>
        </row>
        <row r="75">
          <cell r="B75" t="str">
            <v xml:space="preserve">c5-1+1+187.5-92.5% </v>
          </cell>
          <cell r="C75" t="str">
            <v>1+1</v>
          </cell>
          <cell r="D75">
            <v>0.875</v>
          </cell>
          <cell r="E75">
            <v>0.92500000000000004</v>
          </cell>
          <cell r="F75">
            <v>5</v>
          </cell>
        </row>
        <row r="76">
          <cell r="B76" t="str">
            <v>ARG 65 -60 r6</v>
          </cell>
          <cell r="C76">
            <v>6</v>
          </cell>
          <cell r="D76">
            <v>0.65</v>
          </cell>
          <cell r="E76">
            <v>0.6</v>
          </cell>
          <cell r="F76" t="str">
            <v>tc</v>
          </cell>
        </row>
        <row r="77">
          <cell r="B77" t="str">
            <v>ARG 60 r10</v>
          </cell>
          <cell r="C77">
            <v>10</v>
          </cell>
          <cell r="D77">
            <v>0.6</v>
          </cell>
          <cell r="E77">
            <v>0.6</v>
          </cell>
          <cell r="F77" t="str">
            <v>tc</v>
          </cell>
        </row>
        <row r="78">
          <cell r="B78" t="str">
            <v>ARG 70 r4</v>
          </cell>
          <cell r="C78">
            <v>4</v>
          </cell>
          <cell r="D78">
            <v>0.7</v>
          </cell>
          <cell r="F78" t="str">
            <v>TC</v>
          </cell>
        </row>
        <row r="79">
          <cell r="B79" t="str">
            <v xml:space="preserve">ARG r 87 </v>
          </cell>
          <cell r="C79" t="str">
            <v>MR</v>
          </cell>
          <cell r="D79">
            <v>0.875</v>
          </cell>
          <cell r="E79">
            <v>0.82499999999999996</v>
          </cell>
          <cell r="F79" t="str">
            <v>TC</v>
          </cell>
        </row>
        <row r="80">
          <cell r="B80" t="str">
            <v xml:space="preserve">C-B2- c1T 55-60%  </v>
          </cell>
          <cell r="C80" t="str">
            <v>C1T</v>
          </cell>
          <cell r="D80">
            <v>0.55000000000000004</v>
          </cell>
          <cell r="E80">
            <v>0.6</v>
          </cell>
          <cell r="F80">
            <v>2</v>
          </cell>
        </row>
        <row r="81">
          <cell r="B81" t="str">
            <v xml:space="preserve">C-B2- c1T 70-75%  </v>
          </cell>
          <cell r="C81" t="str">
            <v>C1T</v>
          </cell>
          <cell r="D81">
            <v>0.7</v>
          </cell>
          <cell r="E81">
            <v>0.75</v>
          </cell>
          <cell r="F81">
            <v>2</v>
          </cell>
        </row>
        <row r="82">
          <cell r="B82" t="str">
            <v xml:space="preserve">C-B3- c1T 55-60%  </v>
          </cell>
          <cell r="C82" t="str">
            <v>C1T</v>
          </cell>
          <cell r="D82">
            <v>0.55000000000000004</v>
          </cell>
          <cell r="E82">
            <v>0.6</v>
          </cell>
          <cell r="F82">
            <v>3</v>
          </cell>
        </row>
        <row r="83">
          <cell r="B83" t="str">
            <v xml:space="preserve">C-B3- c1T 70-75%  </v>
          </cell>
          <cell r="C83" t="str">
            <v>C1T</v>
          </cell>
          <cell r="D83">
            <v>0.7</v>
          </cell>
          <cell r="E83">
            <v>0.75</v>
          </cell>
          <cell r="F83">
            <v>3</v>
          </cell>
        </row>
        <row r="84">
          <cell r="B84" t="str">
            <v xml:space="preserve">C-B4- c1T 55-60%  </v>
          </cell>
          <cell r="C84" t="str">
            <v>C1T</v>
          </cell>
          <cell r="D84">
            <v>0.55000000000000004</v>
          </cell>
          <cell r="E84">
            <v>0.6</v>
          </cell>
          <cell r="F84">
            <v>4</v>
          </cell>
        </row>
        <row r="85">
          <cell r="B85" t="str">
            <v xml:space="preserve">C-B4- c1T 70-75%  </v>
          </cell>
          <cell r="C85" t="str">
            <v>C1T</v>
          </cell>
          <cell r="D85">
            <v>0.7</v>
          </cell>
          <cell r="E85">
            <v>0.75</v>
          </cell>
          <cell r="F85">
            <v>4</v>
          </cell>
          <cell r="G85" t="str">
            <v>Set 95</v>
          </cell>
        </row>
        <row r="86">
          <cell r="B86" t="str">
            <v xml:space="preserve">C-BDO- c1T 85-87.5%  </v>
          </cell>
          <cell r="C86">
            <v>3</v>
          </cell>
          <cell r="D86">
            <v>0.85</v>
          </cell>
          <cell r="E86">
            <v>0.875</v>
          </cell>
          <cell r="F86">
            <v>0.95</v>
          </cell>
          <cell r="G86" t="str">
            <v>Set 95</v>
          </cell>
        </row>
        <row r="87">
          <cell r="B87" t="str">
            <v xml:space="preserve">C-BDO- c1T 90-92.5%  </v>
          </cell>
          <cell r="C87">
            <v>3</v>
          </cell>
          <cell r="D87">
            <v>0.9</v>
          </cell>
          <cell r="E87">
            <v>0.92500000000000004</v>
          </cell>
          <cell r="F87">
            <v>0.95</v>
          </cell>
          <cell r="G87" t="str">
            <v>Set 95</v>
          </cell>
        </row>
        <row r="88">
          <cell r="B88" t="str">
            <v xml:space="preserve">C-BDO- c1T 92.5-95%  </v>
          </cell>
          <cell r="C88">
            <v>1</v>
          </cell>
          <cell r="D88">
            <v>0.92500000000000004</v>
          </cell>
          <cell r="E88">
            <v>0.95</v>
          </cell>
          <cell r="F88">
            <v>0.95</v>
          </cell>
          <cell r="G88" t="str">
            <v>Set 95</v>
          </cell>
        </row>
        <row r="89">
          <cell r="B89" t="str">
            <v xml:space="preserve">C-BDO- c1T 95-97.5%  </v>
          </cell>
          <cell r="C89">
            <v>1</v>
          </cell>
          <cell r="D89">
            <v>0.95</v>
          </cell>
          <cell r="E89">
            <v>0.97499999999999998</v>
          </cell>
          <cell r="F89">
            <v>0.95</v>
          </cell>
        </row>
        <row r="90">
          <cell r="B90" t="str">
            <v xml:space="preserve">EDT-3 40-45% </v>
          </cell>
          <cell r="C90">
            <v>5</v>
          </cell>
          <cell r="D90">
            <v>0.4</v>
          </cell>
          <cell r="E90">
            <v>0.45</v>
          </cell>
          <cell r="F90" t="str">
            <v>3EDT</v>
          </cell>
        </row>
        <row r="91">
          <cell r="B91" t="str">
            <v xml:space="preserve">EDT-3 45-50% </v>
          </cell>
          <cell r="C91">
            <v>5</v>
          </cell>
          <cell r="D91">
            <v>0.45</v>
          </cell>
          <cell r="E91">
            <v>0.5</v>
          </cell>
          <cell r="F91" t="str">
            <v>3EDT</v>
          </cell>
        </row>
        <row r="92">
          <cell r="B92" t="str">
            <v xml:space="preserve">EDT-3 50-55% </v>
          </cell>
          <cell r="C92">
            <v>5</v>
          </cell>
          <cell r="D92">
            <v>0.5</v>
          </cell>
          <cell r="E92">
            <v>0.55000000000000004</v>
          </cell>
          <cell r="F92" t="str">
            <v>3EDT</v>
          </cell>
        </row>
        <row r="93">
          <cell r="B93" t="str">
            <v xml:space="preserve">EDT-3 55-60% </v>
          </cell>
          <cell r="C93">
            <v>5</v>
          </cell>
          <cell r="D93">
            <v>0.55000000000000004</v>
          </cell>
          <cell r="E93">
            <v>0.6</v>
          </cell>
          <cell r="F93" t="str">
            <v>3EDT</v>
          </cell>
        </row>
        <row r="94">
          <cell r="B94" t="str">
            <v xml:space="preserve">EDT-3 60-65% </v>
          </cell>
          <cell r="C94">
            <v>5</v>
          </cell>
          <cell r="D94">
            <v>0.6</v>
          </cell>
          <cell r="E94">
            <v>0.65</v>
          </cell>
          <cell r="F94" t="str">
            <v>3EDT</v>
          </cell>
        </row>
        <row r="95">
          <cell r="B95" t="str">
            <v xml:space="preserve">EDT-4 40-45% </v>
          </cell>
          <cell r="C95">
            <v>5</v>
          </cell>
          <cell r="D95">
            <v>0.4</v>
          </cell>
          <cell r="E95">
            <v>0.45</v>
          </cell>
          <cell r="F95" t="str">
            <v>4EDT</v>
          </cell>
        </row>
        <row r="96">
          <cell r="B96" t="str">
            <v xml:space="preserve">EDT-4 45-50% </v>
          </cell>
          <cell r="C96">
            <v>5</v>
          </cell>
          <cell r="D96">
            <v>0.45</v>
          </cell>
          <cell r="E96">
            <v>0.5</v>
          </cell>
          <cell r="F96" t="str">
            <v>4EDT</v>
          </cell>
        </row>
        <row r="97">
          <cell r="B97" t="str">
            <v xml:space="preserve">EDT-4 50-55% </v>
          </cell>
          <cell r="C97">
            <v>5</v>
          </cell>
          <cell r="D97">
            <v>0.5</v>
          </cell>
          <cell r="E97">
            <v>0.55000000000000004</v>
          </cell>
          <cell r="F97" t="str">
            <v>4EDT</v>
          </cell>
        </row>
        <row r="98">
          <cell r="B98" t="str">
            <v xml:space="preserve">EDT-4 55-60% </v>
          </cell>
          <cell r="C98">
            <v>5</v>
          </cell>
          <cell r="D98">
            <v>0.55000000000000004</v>
          </cell>
          <cell r="E98">
            <v>0.6</v>
          </cell>
          <cell r="F98" t="str">
            <v>4EDT</v>
          </cell>
        </row>
        <row r="99">
          <cell r="B99" t="str">
            <v xml:space="preserve">EDT-4 60-65% </v>
          </cell>
          <cell r="C99">
            <v>5</v>
          </cell>
          <cell r="D99">
            <v>0.6</v>
          </cell>
          <cell r="E99">
            <v>0.65</v>
          </cell>
          <cell r="F99" t="str">
            <v>4EDT</v>
          </cell>
        </row>
        <row r="100">
          <cell r="B100" t="str">
            <v xml:space="preserve">EDT-5 40-45% </v>
          </cell>
          <cell r="C100">
            <v>5</v>
          </cell>
          <cell r="D100">
            <v>0.4</v>
          </cell>
          <cell r="E100">
            <v>0.45</v>
          </cell>
          <cell r="F100" t="str">
            <v>5EDT</v>
          </cell>
        </row>
        <row r="101">
          <cell r="B101" t="str">
            <v xml:space="preserve">EDT-5 45-50% </v>
          </cell>
          <cell r="C101">
            <v>5</v>
          </cell>
          <cell r="D101">
            <v>0.45</v>
          </cell>
          <cell r="E101">
            <v>0.5</v>
          </cell>
          <cell r="F101" t="str">
            <v>5EDT</v>
          </cell>
        </row>
        <row r="102">
          <cell r="B102" t="str">
            <v xml:space="preserve">EDT-5 50-55% </v>
          </cell>
          <cell r="C102">
            <v>5</v>
          </cell>
          <cell r="D102">
            <v>0.5</v>
          </cell>
          <cell r="E102">
            <v>0.55000000000000004</v>
          </cell>
          <cell r="F102" t="str">
            <v>5EDT</v>
          </cell>
        </row>
        <row r="103">
          <cell r="B103" t="str">
            <v xml:space="preserve">EDT-5 55-60% </v>
          </cell>
          <cell r="C103">
            <v>5</v>
          </cell>
          <cell r="D103">
            <v>0.55000000000000004</v>
          </cell>
          <cell r="E103">
            <v>0.6</v>
          </cell>
          <cell r="F103" t="str">
            <v>5EDT</v>
          </cell>
        </row>
        <row r="104">
          <cell r="B104" t="str">
            <v xml:space="preserve">EDT-5 60-65% </v>
          </cell>
          <cell r="C104">
            <v>5</v>
          </cell>
          <cell r="D104">
            <v>0.6</v>
          </cell>
          <cell r="E104">
            <v>0.65</v>
          </cell>
          <cell r="F104" t="str">
            <v>5EDT</v>
          </cell>
        </row>
        <row r="105">
          <cell r="B105" t="str">
            <v xml:space="preserve">EDT-7 30-35% </v>
          </cell>
          <cell r="C105">
            <v>5</v>
          </cell>
          <cell r="D105">
            <v>0.3</v>
          </cell>
          <cell r="E105">
            <v>0.35</v>
          </cell>
          <cell r="F105" t="str">
            <v>7EDT</v>
          </cell>
        </row>
        <row r="106">
          <cell r="B106" t="str">
            <v xml:space="preserve">EDT-7 35-40% </v>
          </cell>
          <cell r="C106">
            <v>5</v>
          </cell>
          <cell r="D106">
            <v>0.35</v>
          </cell>
          <cell r="E106">
            <v>0.4</v>
          </cell>
          <cell r="F106" t="str">
            <v>7EDT</v>
          </cell>
        </row>
        <row r="107">
          <cell r="B107" t="str">
            <v xml:space="preserve">EDT-7 40-45% </v>
          </cell>
          <cell r="C107">
            <v>5</v>
          </cell>
          <cell r="D107">
            <v>0.4</v>
          </cell>
          <cell r="E107">
            <v>0.45</v>
          </cell>
          <cell r="F107" t="str">
            <v>7EDT</v>
          </cell>
        </row>
        <row r="108">
          <cell r="B108" t="str">
            <v xml:space="preserve">EDT-7 45-50% </v>
          </cell>
          <cell r="C108">
            <v>5</v>
          </cell>
          <cell r="D108">
            <v>0.45</v>
          </cell>
          <cell r="E108">
            <v>0.5</v>
          </cell>
          <cell r="F108" t="str">
            <v>7EDT</v>
          </cell>
        </row>
        <row r="109">
          <cell r="B109" t="str">
            <v xml:space="preserve">EDT-7 50-55% </v>
          </cell>
          <cell r="C109">
            <v>5</v>
          </cell>
          <cell r="D109">
            <v>0.5</v>
          </cell>
          <cell r="E109">
            <v>0.55000000000000004</v>
          </cell>
          <cell r="F109" t="str">
            <v>7EDT</v>
          </cell>
        </row>
        <row r="110">
          <cell r="B110" t="str">
            <v xml:space="preserve">EDT-7 55-60% </v>
          </cell>
          <cell r="C110">
            <v>5</v>
          </cell>
          <cell r="D110">
            <v>0.55000000000000004</v>
          </cell>
          <cell r="E110">
            <v>0.6</v>
          </cell>
          <cell r="F110" t="str">
            <v>7EDT</v>
          </cell>
        </row>
        <row r="111">
          <cell r="B111" t="str">
            <v xml:space="preserve">EDT-7 60-65% </v>
          </cell>
          <cell r="C111">
            <v>5</v>
          </cell>
          <cell r="D111">
            <v>0.6</v>
          </cell>
          <cell r="E111">
            <v>0.65</v>
          </cell>
          <cell r="F111" t="str">
            <v>7EDT</v>
          </cell>
        </row>
        <row r="114">
          <cell r="B114" t="str">
            <v xml:space="preserve">Nw2s- 3 0 -0% </v>
          </cell>
          <cell r="C114">
            <v>3</v>
          </cell>
          <cell r="D114">
            <v>0</v>
          </cell>
          <cell r="E114">
            <v>0</v>
          </cell>
          <cell r="F114">
            <v>2</v>
          </cell>
        </row>
        <row r="115">
          <cell r="B115" t="str">
            <v xml:space="preserve">Nw2s- 5 0 -0% </v>
          </cell>
          <cell r="C115">
            <v>5</v>
          </cell>
          <cell r="D115">
            <v>0</v>
          </cell>
          <cell r="E115">
            <v>0</v>
          </cell>
          <cell r="F115">
            <v>2</v>
          </cell>
        </row>
        <row r="116">
          <cell r="B116" t="str">
            <v xml:space="preserve">Nw2s- 6 0 -0% </v>
          </cell>
          <cell r="C116">
            <v>6</v>
          </cell>
          <cell r="D116">
            <v>0</v>
          </cell>
          <cell r="E116">
            <v>0</v>
          </cell>
          <cell r="F116">
            <v>2</v>
          </cell>
        </row>
        <row r="117">
          <cell r="B117" t="str">
            <v xml:space="preserve">Nw2s- 8 0 -0% </v>
          </cell>
          <cell r="C117">
            <v>8</v>
          </cell>
          <cell r="D117">
            <v>0</v>
          </cell>
          <cell r="E117">
            <v>0</v>
          </cell>
          <cell r="F117">
            <v>2</v>
          </cell>
        </row>
        <row r="118">
          <cell r="B118" t="str">
            <v xml:space="preserve">Nw2s- 9 0 -0% </v>
          </cell>
          <cell r="C118">
            <v>9</v>
          </cell>
          <cell r="D118">
            <v>0</v>
          </cell>
          <cell r="E118">
            <v>0</v>
          </cell>
          <cell r="F118">
            <v>2</v>
          </cell>
        </row>
        <row r="119">
          <cell r="B119" t="str">
            <v xml:space="preserve">Nw2s-10 0 -0% </v>
          </cell>
          <cell r="C119">
            <v>10</v>
          </cell>
          <cell r="D119">
            <v>0</v>
          </cell>
          <cell r="E119">
            <v>0</v>
          </cell>
          <cell r="F119">
            <v>2</v>
          </cell>
        </row>
        <row r="120">
          <cell r="B120" t="str">
            <v xml:space="preserve">Nw2s-12 0 -0% </v>
          </cell>
          <cell r="C120">
            <v>12</v>
          </cell>
          <cell r="D120">
            <v>0</v>
          </cell>
          <cell r="E120">
            <v>0</v>
          </cell>
          <cell r="F120">
            <v>2</v>
          </cell>
        </row>
        <row r="121">
          <cell r="B121" t="str">
            <v xml:space="preserve">Nw2s-15 0 -0% </v>
          </cell>
          <cell r="C121">
            <v>15</v>
          </cell>
          <cell r="D121">
            <v>0</v>
          </cell>
          <cell r="E121">
            <v>0</v>
          </cell>
          <cell r="F121">
            <v>2</v>
          </cell>
        </row>
        <row r="122">
          <cell r="B122" t="str">
            <v xml:space="preserve">Nw2s-20 0 -0% </v>
          </cell>
          <cell r="C122">
            <v>20</v>
          </cell>
          <cell r="D122">
            <v>0</v>
          </cell>
          <cell r="E122">
            <v>0</v>
          </cell>
          <cell r="F122">
            <v>2</v>
          </cell>
        </row>
        <row r="123">
          <cell r="B123" t="str">
            <v xml:space="preserve">Nw2s-25 0 -0% </v>
          </cell>
          <cell r="C123">
            <v>25</v>
          </cell>
          <cell r="D123">
            <v>0</v>
          </cell>
          <cell r="E123">
            <v>0</v>
          </cell>
          <cell r="F123">
            <v>2</v>
          </cell>
        </row>
        <row r="124">
          <cell r="B124" t="str">
            <v xml:space="preserve">Nw3s- 3 0 -0% </v>
          </cell>
          <cell r="C124">
            <v>3</v>
          </cell>
          <cell r="D124">
            <v>0</v>
          </cell>
          <cell r="E124">
            <v>0</v>
          </cell>
          <cell r="F124">
            <v>3</v>
          </cell>
        </row>
        <row r="125">
          <cell r="B125" t="str">
            <v xml:space="preserve">Nw3s- 4 0 -0% </v>
          </cell>
          <cell r="C125">
            <v>4</v>
          </cell>
          <cell r="D125">
            <v>0</v>
          </cell>
          <cell r="E125">
            <v>0</v>
          </cell>
          <cell r="F125">
            <v>3</v>
          </cell>
        </row>
        <row r="126">
          <cell r="B126" t="str">
            <v xml:space="preserve">Nw3s- 5 0 -0% </v>
          </cell>
          <cell r="C126">
            <v>5</v>
          </cell>
          <cell r="D126">
            <v>0</v>
          </cell>
          <cell r="E126">
            <v>0</v>
          </cell>
          <cell r="F126">
            <v>3</v>
          </cell>
        </row>
        <row r="127">
          <cell r="B127" t="str">
            <v xml:space="preserve">Nw3s- 6 0 -0% </v>
          </cell>
          <cell r="C127">
            <v>6</v>
          </cell>
          <cell r="D127">
            <v>0</v>
          </cell>
          <cell r="E127">
            <v>0</v>
          </cell>
          <cell r="F127">
            <v>3</v>
          </cell>
        </row>
        <row r="128">
          <cell r="B128" t="str">
            <v xml:space="preserve">Nw3s- 8 0 -0% </v>
          </cell>
          <cell r="C128">
            <v>8</v>
          </cell>
          <cell r="D128">
            <v>0</v>
          </cell>
          <cell r="E128">
            <v>0</v>
          </cell>
          <cell r="F128">
            <v>3</v>
          </cell>
        </row>
        <row r="129">
          <cell r="B129" t="str">
            <v xml:space="preserve">Nw3s- 9 0 -0% </v>
          </cell>
          <cell r="C129">
            <v>9</v>
          </cell>
          <cell r="D129">
            <v>0</v>
          </cell>
          <cell r="E129">
            <v>0</v>
          </cell>
          <cell r="F129">
            <v>3</v>
          </cell>
        </row>
        <row r="130">
          <cell r="B130" t="str">
            <v xml:space="preserve">Nw3s-10 0 -0% </v>
          </cell>
          <cell r="C130">
            <v>10</v>
          </cell>
          <cell r="D130">
            <v>0</v>
          </cell>
          <cell r="E130">
            <v>0</v>
          </cell>
          <cell r="F130">
            <v>3</v>
          </cell>
        </row>
        <row r="131">
          <cell r="B131" t="str">
            <v xml:space="preserve">Nw3s-12 0 -0% </v>
          </cell>
          <cell r="C131">
            <v>12</v>
          </cell>
          <cell r="D131">
            <v>0</v>
          </cell>
          <cell r="E131">
            <v>0</v>
          </cell>
          <cell r="F131">
            <v>3</v>
          </cell>
        </row>
        <row r="132">
          <cell r="B132" t="str">
            <v xml:space="preserve">Nw3s-15 0 -0% </v>
          </cell>
          <cell r="C132">
            <v>15</v>
          </cell>
          <cell r="D132">
            <v>0</v>
          </cell>
          <cell r="E132">
            <v>0</v>
          </cell>
          <cell r="F132">
            <v>3</v>
          </cell>
        </row>
        <row r="133">
          <cell r="B133" t="str">
            <v xml:space="preserve">Nw3s-20 0 -0% </v>
          </cell>
          <cell r="C133">
            <v>20</v>
          </cell>
          <cell r="D133">
            <v>0</v>
          </cell>
          <cell r="E133">
            <v>0</v>
          </cell>
          <cell r="F133">
            <v>3</v>
          </cell>
        </row>
        <row r="134">
          <cell r="B134" t="str">
            <v xml:space="preserve">Nw3s-25 0 -0% </v>
          </cell>
          <cell r="C134">
            <v>25</v>
          </cell>
          <cell r="D134">
            <v>0</v>
          </cell>
          <cell r="E134">
            <v>0</v>
          </cell>
          <cell r="F134">
            <v>3</v>
          </cell>
        </row>
        <row r="135">
          <cell r="B135" t="str">
            <v>Sets 1 20-25%</v>
          </cell>
          <cell r="C135" t="str">
            <v>T</v>
          </cell>
          <cell r="D135">
            <v>0.2</v>
          </cell>
          <cell r="E135">
            <v>0.25</v>
          </cell>
          <cell r="F135">
            <v>1</v>
          </cell>
        </row>
        <row r="136">
          <cell r="B136" t="str">
            <v>Sets 1 30-35%</v>
          </cell>
          <cell r="C136" t="str">
            <v>T</v>
          </cell>
          <cell r="D136">
            <v>0.3</v>
          </cell>
          <cell r="E136">
            <v>0.35</v>
          </cell>
          <cell r="F136">
            <v>1</v>
          </cell>
        </row>
        <row r="137">
          <cell r="B137" t="str">
            <v>Sets 1 40-45%</v>
          </cell>
          <cell r="C137" t="str">
            <v>T</v>
          </cell>
          <cell r="D137">
            <v>0.4</v>
          </cell>
          <cell r="E137">
            <v>0.45</v>
          </cell>
          <cell r="F137">
            <v>1</v>
          </cell>
        </row>
        <row r="138">
          <cell r="B138" t="str">
            <v>Sets 1 50-55%</v>
          </cell>
          <cell r="C138" t="str">
            <v>T</v>
          </cell>
          <cell r="D138">
            <v>0.5</v>
          </cell>
          <cell r="E138">
            <v>0.55000000000000004</v>
          </cell>
          <cell r="F138">
            <v>1</v>
          </cell>
        </row>
        <row r="139">
          <cell r="B139" t="str">
            <v>Sets 1 55-60%</v>
          </cell>
          <cell r="C139" t="str">
            <v>T</v>
          </cell>
          <cell r="D139">
            <v>0.55000000000000004</v>
          </cell>
          <cell r="E139">
            <v>0.6</v>
          </cell>
          <cell r="F139">
            <v>1</v>
          </cell>
        </row>
        <row r="140">
          <cell r="B140" t="str">
            <v>Sets 1 60-65%</v>
          </cell>
          <cell r="C140" t="str">
            <v>T</v>
          </cell>
          <cell r="D140">
            <v>0.6</v>
          </cell>
          <cell r="E140">
            <v>0.65</v>
          </cell>
          <cell r="F140">
            <v>1</v>
          </cell>
        </row>
        <row r="141">
          <cell r="B141" t="str">
            <v>Sets 1 65-70%</v>
          </cell>
          <cell r="C141" t="str">
            <v>T</v>
          </cell>
          <cell r="D141">
            <v>0.65</v>
          </cell>
          <cell r="E141">
            <v>0.7</v>
          </cell>
          <cell r="F141">
            <v>1</v>
          </cell>
        </row>
        <row r="142">
          <cell r="B142" t="str">
            <v>Sets 1 70-75%</v>
          </cell>
          <cell r="C142" t="str">
            <v>T</v>
          </cell>
          <cell r="D142">
            <v>0.7</v>
          </cell>
          <cell r="E142">
            <v>0.75</v>
          </cell>
          <cell r="F142">
            <v>1</v>
          </cell>
        </row>
        <row r="143">
          <cell r="B143" t="str">
            <v>Sets 1 75-80%</v>
          </cell>
          <cell r="C143" t="str">
            <v>T</v>
          </cell>
          <cell r="D143">
            <v>0.75</v>
          </cell>
          <cell r="E143">
            <v>0.8</v>
          </cell>
          <cell r="F143">
            <v>1</v>
          </cell>
        </row>
        <row r="144">
          <cell r="B144" t="str">
            <v>Sets 1 80-85%</v>
          </cell>
          <cell r="C144" t="str">
            <v>T</v>
          </cell>
          <cell r="D144">
            <v>0.8</v>
          </cell>
          <cell r="E144">
            <v>0.85</v>
          </cell>
          <cell r="F144">
            <v>1</v>
          </cell>
        </row>
        <row r="145">
          <cell r="B145" t="str">
            <v>Sets 1 85-90%</v>
          </cell>
          <cell r="C145" t="str">
            <v>T</v>
          </cell>
          <cell r="D145">
            <v>0.85</v>
          </cell>
          <cell r="E145">
            <v>0.9</v>
          </cell>
          <cell r="F145">
            <v>1</v>
          </cell>
        </row>
        <row r="146">
          <cell r="B146" t="str">
            <v>Sets 90-95%</v>
          </cell>
          <cell r="C146" t="str">
            <v>T</v>
          </cell>
          <cell r="D146">
            <v>0.9</v>
          </cell>
          <cell r="E146">
            <v>0.95</v>
          </cell>
          <cell r="F146">
            <v>1</v>
          </cell>
        </row>
        <row r="147">
          <cell r="B147" t="str">
            <v>Sets 1 95-100%</v>
          </cell>
          <cell r="C147" t="str">
            <v>T</v>
          </cell>
          <cell r="D147">
            <v>0.95</v>
          </cell>
          <cell r="E147">
            <v>1</v>
          </cell>
          <cell r="F147">
            <v>1</v>
          </cell>
        </row>
        <row r="149">
          <cell r="B149" t="str">
            <v xml:space="preserve">Sets 2 </v>
          </cell>
          <cell r="C149" t="str">
            <v>T</v>
          </cell>
          <cell r="D149">
            <v>0</v>
          </cell>
          <cell r="E149">
            <v>0</v>
          </cell>
          <cell r="F149">
            <v>2</v>
          </cell>
        </row>
        <row r="150">
          <cell r="B150" t="str">
            <v>Sets 2 20-25%</v>
          </cell>
          <cell r="C150" t="str">
            <v>T</v>
          </cell>
          <cell r="D150">
            <v>0.2</v>
          </cell>
          <cell r="E150">
            <v>0.25</v>
          </cell>
          <cell r="F150">
            <v>2</v>
          </cell>
        </row>
        <row r="151">
          <cell r="B151" t="str">
            <v>Sets 2 30-35%</v>
          </cell>
          <cell r="C151" t="str">
            <v>T</v>
          </cell>
          <cell r="D151">
            <v>0.3</v>
          </cell>
          <cell r="E151">
            <v>0.35</v>
          </cell>
          <cell r="F151">
            <v>2</v>
          </cell>
        </row>
        <row r="152">
          <cell r="B152" t="str">
            <v>Sets 2 40-45%</v>
          </cell>
          <cell r="C152" t="str">
            <v>T</v>
          </cell>
          <cell r="D152">
            <v>0.4</v>
          </cell>
          <cell r="E152">
            <v>0.45</v>
          </cell>
          <cell r="F152">
            <v>2</v>
          </cell>
        </row>
        <row r="153">
          <cell r="B153" t="str">
            <v>Sets 2 50-55%</v>
          </cell>
          <cell r="C153" t="str">
            <v>T</v>
          </cell>
          <cell r="D153">
            <v>0.5</v>
          </cell>
          <cell r="E153">
            <v>0.55000000000000004</v>
          </cell>
          <cell r="F153">
            <v>2</v>
          </cell>
        </row>
        <row r="154">
          <cell r="B154" t="str">
            <v>Sets 2 55-60%</v>
          </cell>
          <cell r="C154" t="str">
            <v>T</v>
          </cell>
          <cell r="D154">
            <v>0.55000000000000004</v>
          </cell>
          <cell r="E154">
            <v>0.6</v>
          </cell>
          <cell r="F154">
            <v>2</v>
          </cell>
        </row>
        <row r="155">
          <cell r="B155" t="str">
            <v>Sets 2 60-65%</v>
          </cell>
          <cell r="C155" t="str">
            <v>T</v>
          </cell>
          <cell r="D155">
            <v>0.6</v>
          </cell>
          <cell r="E155">
            <v>0.65</v>
          </cell>
          <cell r="F155">
            <v>2</v>
          </cell>
        </row>
        <row r="156">
          <cell r="B156" t="str">
            <v>Sets 2 65-70%</v>
          </cell>
          <cell r="C156" t="str">
            <v>T</v>
          </cell>
          <cell r="D156">
            <v>0.65</v>
          </cell>
          <cell r="E156">
            <v>0.7</v>
          </cell>
          <cell r="F156">
            <v>2</v>
          </cell>
        </row>
        <row r="157">
          <cell r="B157" t="str">
            <v>Sets 2 70-75%</v>
          </cell>
          <cell r="C157" t="str">
            <v>T</v>
          </cell>
          <cell r="D157">
            <v>0.7</v>
          </cell>
          <cell r="E157">
            <v>0.75</v>
          </cell>
          <cell r="F157">
            <v>2</v>
          </cell>
        </row>
        <row r="158">
          <cell r="B158" t="str">
            <v>Sets 2 75-80%</v>
          </cell>
          <cell r="C158" t="str">
            <v>T</v>
          </cell>
          <cell r="D158">
            <v>0.75</v>
          </cell>
          <cell r="E158">
            <v>0.8</v>
          </cell>
          <cell r="F158">
            <v>2</v>
          </cell>
        </row>
        <row r="159">
          <cell r="B159" t="str">
            <v>Sets 2 80-85%</v>
          </cell>
          <cell r="C159" t="str">
            <v>T</v>
          </cell>
          <cell r="D159">
            <v>0.8</v>
          </cell>
          <cell r="E159">
            <v>0.85</v>
          </cell>
          <cell r="F159">
            <v>2</v>
          </cell>
        </row>
        <row r="160">
          <cell r="B160" t="str">
            <v>Sets 2 85-90%</v>
          </cell>
          <cell r="C160" t="str">
            <v>T</v>
          </cell>
          <cell r="D160">
            <v>0.85</v>
          </cell>
          <cell r="E160">
            <v>0.9</v>
          </cell>
          <cell r="F160">
            <v>2</v>
          </cell>
        </row>
        <row r="161">
          <cell r="B161" t="str">
            <v>Sets 2 90-95%</v>
          </cell>
          <cell r="C161" t="str">
            <v>T</v>
          </cell>
          <cell r="D161">
            <v>0.9</v>
          </cell>
          <cell r="E161">
            <v>0.95</v>
          </cell>
          <cell r="F161">
            <v>2</v>
          </cell>
        </row>
        <row r="162">
          <cell r="B162" t="str">
            <v>Sets 2 95-100%</v>
          </cell>
          <cell r="C162" t="str">
            <v>T</v>
          </cell>
          <cell r="D162">
            <v>0.95</v>
          </cell>
          <cell r="E162">
            <v>1</v>
          </cell>
          <cell r="F162">
            <v>2</v>
          </cell>
        </row>
        <row r="164">
          <cell r="B164" t="str">
            <v xml:space="preserve">Sets 3 </v>
          </cell>
          <cell r="C164" t="str">
            <v>T</v>
          </cell>
          <cell r="D164">
            <v>0</v>
          </cell>
          <cell r="E164">
            <v>0</v>
          </cell>
          <cell r="F164">
            <v>3</v>
          </cell>
        </row>
        <row r="165">
          <cell r="B165" t="str">
            <v>Sets 3 20-25%</v>
          </cell>
          <cell r="C165" t="str">
            <v>T</v>
          </cell>
          <cell r="D165">
            <v>0.2</v>
          </cell>
          <cell r="E165">
            <v>0.25</v>
          </cell>
          <cell r="F165">
            <v>3</v>
          </cell>
        </row>
        <row r="166">
          <cell r="B166" t="str">
            <v>Sets 3 30-35%</v>
          </cell>
          <cell r="C166" t="str">
            <v>T</v>
          </cell>
          <cell r="D166">
            <v>0.3</v>
          </cell>
          <cell r="E166">
            <v>0.35</v>
          </cell>
          <cell r="F166">
            <v>3</v>
          </cell>
        </row>
        <row r="167">
          <cell r="B167" t="str">
            <v>Sets 3 40-45%</v>
          </cell>
          <cell r="C167" t="str">
            <v>T</v>
          </cell>
          <cell r="D167">
            <v>0.4</v>
          </cell>
          <cell r="E167">
            <v>0.45</v>
          </cell>
          <cell r="F167">
            <v>3</v>
          </cell>
        </row>
        <row r="168">
          <cell r="B168" t="str">
            <v>Sets 3 50-55%</v>
          </cell>
          <cell r="C168" t="str">
            <v>T</v>
          </cell>
          <cell r="D168">
            <v>0.5</v>
          </cell>
          <cell r="E168">
            <v>0.55000000000000004</v>
          </cell>
          <cell r="F168">
            <v>3</v>
          </cell>
        </row>
        <row r="169">
          <cell r="B169" t="str">
            <v>Sets 3 55-60%</v>
          </cell>
          <cell r="C169" t="str">
            <v>T</v>
          </cell>
          <cell r="D169">
            <v>0.55000000000000004</v>
          </cell>
          <cell r="E169">
            <v>0.6</v>
          </cell>
          <cell r="F169">
            <v>3</v>
          </cell>
        </row>
        <row r="170">
          <cell r="B170" t="str">
            <v>Sets 3 60-65%</v>
          </cell>
          <cell r="C170" t="str">
            <v>T</v>
          </cell>
          <cell r="D170">
            <v>0.6</v>
          </cell>
          <cell r="E170">
            <v>0.65</v>
          </cell>
          <cell r="F170">
            <v>3</v>
          </cell>
        </row>
        <row r="171">
          <cell r="B171" t="str">
            <v>Sets 3 65-70%</v>
          </cell>
          <cell r="C171" t="str">
            <v>T</v>
          </cell>
          <cell r="D171">
            <v>0.65</v>
          </cell>
          <cell r="E171">
            <v>0.7</v>
          </cell>
          <cell r="F171">
            <v>3</v>
          </cell>
        </row>
        <row r="172">
          <cell r="B172" t="str">
            <v>Sets 3 70-75%</v>
          </cell>
          <cell r="C172" t="str">
            <v>T</v>
          </cell>
          <cell r="D172">
            <v>0.7</v>
          </cell>
          <cell r="E172">
            <v>0.75</v>
          </cell>
          <cell r="F172">
            <v>3</v>
          </cell>
        </row>
        <row r="173">
          <cell r="B173" t="str">
            <v>Sets 3 75-80%</v>
          </cell>
          <cell r="C173" t="str">
            <v>T</v>
          </cell>
          <cell r="D173">
            <v>0.75</v>
          </cell>
          <cell r="E173">
            <v>0.8</v>
          </cell>
          <cell r="F173">
            <v>3</v>
          </cell>
        </row>
        <row r="174">
          <cell r="B174" t="str">
            <v>Sets 3 80-85%</v>
          </cell>
          <cell r="C174" t="str">
            <v>T</v>
          </cell>
          <cell r="D174">
            <v>0.8</v>
          </cell>
          <cell r="E174">
            <v>0.85</v>
          </cell>
          <cell r="F174">
            <v>3</v>
          </cell>
        </row>
        <row r="175">
          <cell r="B175" t="str">
            <v>Sets 3 85-90%</v>
          </cell>
          <cell r="C175" t="str">
            <v>T</v>
          </cell>
          <cell r="D175">
            <v>0.85</v>
          </cell>
          <cell r="E175">
            <v>0.9</v>
          </cell>
          <cell r="F175">
            <v>3</v>
          </cell>
        </row>
        <row r="176">
          <cell r="B176" t="str">
            <v>Sets 3 90-95%</v>
          </cell>
          <cell r="C176" t="str">
            <v>T</v>
          </cell>
          <cell r="D176">
            <v>0.9</v>
          </cell>
          <cell r="E176">
            <v>0.95</v>
          </cell>
          <cell r="F176">
            <v>3</v>
          </cell>
        </row>
        <row r="177">
          <cell r="B177" t="str">
            <v>Sets 3 95-100%</v>
          </cell>
          <cell r="C177" t="str">
            <v>T</v>
          </cell>
          <cell r="D177">
            <v>0.95</v>
          </cell>
          <cell r="E177">
            <v>1</v>
          </cell>
          <cell r="F177">
            <v>3</v>
          </cell>
        </row>
        <row r="179">
          <cell r="B179" t="str">
            <v xml:space="preserve">Sets 4 </v>
          </cell>
          <cell r="C179" t="str">
            <v>T</v>
          </cell>
          <cell r="D179">
            <v>0</v>
          </cell>
          <cell r="E179">
            <v>0</v>
          </cell>
          <cell r="F179">
            <v>4</v>
          </cell>
        </row>
        <row r="180">
          <cell r="B180" t="str">
            <v>Sets 4 20-25%</v>
          </cell>
          <cell r="C180" t="str">
            <v>T</v>
          </cell>
          <cell r="D180">
            <v>0.2</v>
          </cell>
          <cell r="E180">
            <v>0.25</v>
          </cell>
          <cell r="F180">
            <v>4</v>
          </cell>
        </row>
        <row r="181">
          <cell r="B181" t="str">
            <v>Sets 4 30-35%</v>
          </cell>
          <cell r="C181" t="str">
            <v>T</v>
          </cell>
          <cell r="D181">
            <v>0.3</v>
          </cell>
          <cell r="E181">
            <v>0.35</v>
          </cell>
          <cell r="F181">
            <v>4</v>
          </cell>
        </row>
        <row r="182">
          <cell r="B182" t="str">
            <v>Sets 4 40-45%</v>
          </cell>
          <cell r="C182" t="str">
            <v>T</v>
          </cell>
          <cell r="D182">
            <v>0.4</v>
          </cell>
          <cell r="E182">
            <v>0.45</v>
          </cell>
          <cell r="F182">
            <v>4</v>
          </cell>
        </row>
        <row r="183">
          <cell r="B183" t="str">
            <v>Sets 4 50-55%</v>
          </cell>
          <cell r="C183" t="str">
            <v>T</v>
          </cell>
          <cell r="D183">
            <v>0.5</v>
          </cell>
          <cell r="E183">
            <v>0.55000000000000004</v>
          </cell>
          <cell r="F183">
            <v>4</v>
          </cell>
        </row>
        <row r="184">
          <cell r="B184" t="str">
            <v>Sets 4 55-60%</v>
          </cell>
          <cell r="C184" t="str">
            <v>T</v>
          </cell>
          <cell r="D184">
            <v>0.55000000000000004</v>
          </cell>
          <cell r="E184">
            <v>0.6</v>
          </cell>
          <cell r="F184">
            <v>4</v>
          </cell>
        </row>
        <row r="185">
          <cell r="B185" t="str">
            <v>Sets 4 60-65%</v>
          </cell>
          <cell r="C185" t="str">
            <v>T</v>
          </cell>
          <cell r="D185">
            <v>0.6</v>
          </cell>
          <cell r="E185">
            <v>0.65</v>
          </cell>
          <cell r="F185">
            <v>4</v>
          </cell>
        </row>
        <row r="186">
          <cell r="B186" t="str">
            <v>Sets 4 65-70%</v>
          </cell>
          <cell r="C186" t="str">
            <v>T</v>
          </cell>
          <cell r="D186">
            <v>0.65</v>
          </cell>
          <cell r="E186">
            <v>0.7</v>
          </cell>
          <cell r="F186">
            <v>4</v>
          </cell>
        </row>
        <row r="187">
          <cell r="B187" t="str">
            <v>Sets 4 70-75%</v>
          </cell>
          <cell r="C187" t="str">
            <v>T</v>
          </cell>
          <cell r="D187">
            <v>0.7</v>
          </cell>
          <cell r="E187">
            <v>0.75</v>
          </cell>
          <cell r="F187">
            <v>4</v>
          </cell>
        </row>
        <row r="188">
          <cell r="B188" t="str">
            <v>Sets 4 75-80%</v>
          </cell>
          <cell r="C188" t="str">
            <v>T</v>
          </cell>
          <cell r="D188">
            <v>0.75</v>
          </cell>
          <cell r="E188">
            <v>0.8</v>
          </cell>
          <cell r="F188">
            <v>4</v>
          </cell>
        </row>
        <row r="189">
          <cell r="B189" t="str">
            <v>Sets 4 80-85%</v>
          </cell>
          <cell r="C189" t="str">
            <v>T</v>
          </cell>
          <cell r="D189">
            <v>0.8</v>
          </cell>
          <cell r="E189">
            <v>0.85</v>
          </cell>
          <cell r="F189">
            <v>4</v>
          </cell>
        </row>
        <row r="190">
          <cell r="B190" t="str">
            <v>Sets 4 85-90%</v>
          </cell>
          <cell r="C190" t="str">
            <v>T</v>
          </cell>
          <cell r="D190">
            <v>0.85</v>
          </cell>
          <cell r="E190">
            <v>0.9</v>
          </cell>
          <cell r="F190">
            <v>4</v>
          </cell>
        </row>
        <row r="191">
          <cell r="B191" t="str">
            <v>Sets 4 90-95%</v>
          </cell>
          <cell r="C191" t="str">
            <v>T</v>
          </cell>
          <cell r="D191">
            <v>0.9</v>
          </cell>
          <cell r="E191">
            <v>0.95</v>
          </cell>
          <cell r="F191">
            <v>4</v>
          </cell>
        </row>
        <row r="192">
          <cell r="B192" t="str">
            <v>Sets 4 95-100%</v>
          </cell>
          <cell r="C192" t="str">
            <v>T</v>
          </cell>
          <cell r="D192">
            <v>0.95</v>
          </cell>
          <cell r="E192">
            <v>1</v>
          </cell>
          <cell r="F192">
            <v>4</v>
          </cell>
        </row>
        <row r="193">
          <cell r="B193" t="str">
            <v>Sets 4 30-75%</v>
          </cell>
          <cell r="C193" t="str">
            <v>T</v>
          </cell>
          <cell r="D193">
            <v>0.3</v>
          </cell>
          <cell r="E193">
            <v>0.75</v>
          </cell>
          <cell r="F193">
            <v>4</v>
          </cell>
        </row>
        <row r="195">
          <cell r="B195" t="str">
            <v>Sets 4</v>
          </cell>
          <cell r="D195">
            <v>0</v>
          </cell>
          <cell r="E195">
            <v>0</v>
          </cell>
          <cell r="F195">
            <v>4</v>
          </cell>
        </row>
        <row r="196">
          <cell r="B196" t="str">
            <v xml:space="preserve">Sets 5 </v>
          </cell>
          <cell r="C196" t="str">
            <v>T</v>
          </cell>
          <cell r="D196">
            <v>0</v>
          </cell>
          <cell r="E196">
            <v>0</v>
          </cell>
          <cell r="F196">
            <v>5</v>
          </cell>
        </row>
        <row r="197">
          <cell r="B197" t="str">
            <v>Sets 5 20-25%</v>
          </cell>
          <cell r="C197" t="str">
            <v>T</v>
          </cell>
          <cell r="D197">
            <v>0.2</v>
          </cell>
          <cell r="E197">
            <v>0.25</v>
          </cell>
          <cell r="F197">
            <v>5</v>
          </cell>
        </row>
        <row r="198">
          <cell r="B198" t="str">
            <v>Sets 5 30-35%</v>
          </cell>
          <cell r="C198" t="str">
            <v>T</v>
          </cell>
          <cell r="D198">
            <v>0.3</v>
          </cell>
          <cell r="E198">
            <v>0.35</v>
          </cell>
          <cell r="F198">
            <v>5</v>
          </cell>
        </row>
        <row r="199">
          <cell r="B199" t="str">
            <v>Sets 5 40-45%</v>
          </cell>
          <cell r="C199" t="str">
            <v>T</v>
          </cell>
          <cell r="D199">
            <v>0.4</v>
          </cell>
          <cell r="E199">
            <v>0.45</v>
          </cell>
          <cell r="F199">
            <v>5</v>
          </cell>
        </row>
        <row r="200">
          <cell r="B200" t="str">
            <v>Sets 5 50-55%</v>
          </cell>
          <cell r="C200" t="str">
            <v>T</v>
          </cell>
          <cell r="D200">
            <v>0.5</v>
          </cell>
          <cell r="E200">
            <v>0.55000000000000004</v>
          </cell>
          <cell r="F200">
            <v>5</v>
          </cell>
        </row>
        <row r="201">
          <cell r="B201" t="str">
            <v>Sets 5 55-60%</v>
          </cell>
          <cell r="C201" t="str">
            <v>T</v>
          </cell>
          <cell r="D201">
            <v>0.55000000000000004</v>
          </cell>
          <cell r="E201">
            <v>0.6</v>
          </cell>
          <cell r="F201">
            <v>5</v>
          </cell>
        </row>
        <row r="202">
          <cell r="B202" t="str">
            <v>Sets 5 60-65%</v>
          </cell>
          <cell r="C202" t="str">
            <v>T</v>
          </cell>
          <cell r="D202">
            <v>0.6</v>
          </cell>
          <cell r="E202">
            <v>0.65</v>
          </cell>
          <cell r="F202">
            <v>5</v>
          </cell>
        </row>
        <row r="203">
          <cell r="B203" t="str">
            <v>Sets 5 65-70%</v>
          </cell>
          <cell r="C203" t="str">
            <v>T</v>
          </cell>
          <cell r="D203">
            <v>0.65</v>
          </cell>
          <cell r="E203">
            <v>0.7</v>
          </cell>
          <cell r="F203">
            <v>5</v>
          </cell>
        </row>
        <row r="204">
          <cell r="B204" t="str">
            <v>Sets 5 70-75%</v>
          </cell>
          <cell r="C204" t="str">
            <v>T</v>
          </cell>
          <cell r="D204">
            <v>0.7</v>
          </cell>
          <cell r="E204">
            <v>0.75</v>
          </cell>
          <cell r="F204">
            <v>5</v>
          </cell>
        </row>
        <row r="205">
          <cell r="B205" t="str">
            <v>Sets 5 75-80%</v>
          </cell>
          <cell r="C205" t="str">
            <v>T</v>
          </cell>
          <cell r="D205">
            <v>0.75</v>
          </cell>
          <cell r="E205">
            <v>0.8</v>
          </cell>
          <cell r="F205">
            <v>5</v>
          </cell>
        </row>
        <row r="206">
          <cell r="B206" t="str">
            <v>Sets 5 80-85%</v>
          </cell>
          <cell r="C206" t="str">
            <v>T</v>
          </cell>
          <cell r="D206">
            <v>0.8</v>
          </cell>
          <cell r="E206">
            <v>0.85</v>
          </cell>
          <cell r="F206">
            <v>5</v>
          </cell>
        </row>
        <row r="207">
          <cell r="B207" t="str">
            <v>Sets 5 85-90%</v>
          </cell>
          <cell r="C207" t="str">
            <v>T</v>
          </cell>
          <cell r="D207">
            <v>0.85</v>
          </cell>
          <cell r="E207">
            <v>0.9</v>
          </cell>
          <cell r="F207">
            <v>5</v>
          </cell>
        </row>
        <row r="208">
          <cell r="B208" t="str">
            <v>Sets 90-95%</v>
          </cell>
          <cell r="C208" t="str">
            <v>T</v>
          </cell>
          <cell r="D208">
            <v>0.9</v>
          </cell>
          <cell r="E208">
            <v>0.95</v>
          </cell>
          <cell r="F208">
            <v>5</v>
          </cell>
        </row>
        <row r="209">
          <cell r="B209" t="str">
            <v>Sets 5 95-100%</v>
          </cell>
          <cell r="C209" t="str">
            <v>T</v>
          </cell>
          <cell r="D209">
            <v>0.95</v>
          </cell>
          <cell r="E209">
            <v>1</v>
          </cell>
          <cell r="F209">
            <v>5</v>
          </cell>
        </row>
        <row r="210">
          <cell r="B210" t="str">
            <v>Sets 5</v>
          </cell>
          <cell r="D210">
            <v>0</v>
          </cell>
          <cell r="E210">
            <v>0</v>
          </cell>
          <cell r="F210">
            <v>5</v>
          </cell>
        </row>
        <row r="211">
          <cell r="B211" t="str">
            <v xml:space="preserve">Sets 1 </v>
          </cell>
          <cell r="D211">
            <v>0</v>
          </cell>
          <cell r="E211">
            <v>0</v>
          </cell>
          <cell r="F211">
            <v>1</v>
          </cell>
        </row>
        <row r="212">
          <cell r="B212" t="str">
            <v>Sets 2</v>
          </cell>
          <cell r="D212">
            <v>0</v>
          </cell>
          <cell r="E212">
            <v>0</v>
          </cell>
          <cell r="F212">
            <v>2</v>
          </cell>
        </row>
        <row r="213">
          <cell r="B213" t="str">
            <v>Sets 3</v>
          </cell>
          <cell r="D213">
            <v>0</v>
          </cell>
          <cell r="E213">
            <v>0</v>
          </cell>
          <cell r="F213">
            <v>3</v>
          </cell>
        </row>
        <row r="214">
          <cell r="B214" t="str">
            <v>Sets 4</v>
          </cell>
          <cell r="D214">
            <v>0</v>
          </cell>
          <cell r="E214">
            <v>0</v>
          </cell>
          <cell r="F214">
            <v>4</v>
          </cell>
        </row>
        <row r="215">
          <cell r="B215" t="str">
            <v>Sets 5</v>
          </cell>
          <cell r="D215">
            <v>0</v>
          </cell>
          <cell r="E215">
            <v>0</v>
          </cell>
          <cell r="F215">
            <v>5</v>
          </cell>
        </row>
        <row r="216">
          <cell r="B216" t="str">
            <v>S3 T5 L30-35</v>
          </cell>
          <cell r="C216" t="str">
            <v>t5</v>
          </cell>
          <cell r="D216">
            <v>0.3</v>
          </cell>
          <cell r="E216">
            <v>0.35</v>
          </cell>
          <cell r="F216">
            <v>3</v>
          </cell>
        </row>
        <row r="217">
          <cell r="B217" t="str">
            <v>S3 T7 L30-35</v>
          </cell>
          <cell r="C217" t="str">
            <v>t7</v>
          </cell>
          <cell r="D217">
            <v>0.3</v>
          </cell>
          <cell r="E217">
            <v>0.35</v>
          </cell>
          <cell r="F217">
            <v>3</v>
          </cell>
        </row>
        <row r="218">
          <cell r="B218" t="str">
            <v>S3 T10 L30-35</v>
          </cell>
          <cell r="C218" t="str">
            <v>t10</v>
          </cell>
          <cell r="D218">
            <v>0.3</v>
          </cell>
          <cell r="E218">
            <v>0.35</v>
          </cell>
          <cell r="F218">
            <v>3</v>
          </cell>
        </row>
        <row r="219">
          <cell r="B219" t="str">
            <v>S3 T17 L30-35</v>
          </cell>
          <cell r="C219" t="str">
            <v>t17</v>
          </cell>
          <cell r="D219">
            <v>0.3</v>
          </cell>
          <cell r="E219">
            <v>0.35</v>
          </cell>
          <cell r="F219">
            <v>3</v>
          </cell>
        </row>
        <row r="220">
          <cell r="B220" t="str">
            <v>S3 T25 L30-35</v>
          </cell>
          <cell r="C220" t="str">
            <v>t25</v>
          </cell>
          <cell r="D220">
            <v>0.3</v>
          </cell>
          <cell r="E220">
            <v>0.35</v>
          </cell>
          <cell r="F220">
            <v>3</v>
          </cell>
        </row>
        <row r="221">
          <cell r="B221" t="str">
            <v>S3 T32 L30-35</v>
          </cell>
          <cell r="C221" t="str">
            <v>t32</v>
          </cell>
          <cell r="D221">
            <v>0.3</v>
          </cell>
          <cell r="E221">
            <v>0.35</v>
          </cell>
          <cell r="F221">
            <v>3</v>
          </cell>
        </row>
        <row r="222">
          <cell r="B222" t="str">
            <v>S3 T40 L30-35</v>
          </cell>
          <cell r="C222" t="str">
            <v>t40</v>
          </cell>
          <cell r="D222">
            <v>0.3</v>
          </cell>
          <cell r="E222">
            <v>0.35</v>
          </cell>
          <cell r="F222">
            <v>3</v>
          </cell>
        </row>
        <row r="223">
          <cell r="B223" t="str">
            <v>S4 T5 L30-35</v>
          </cell>
          <cell r="C223" t="str">
            <v>t5</v>
          </cell>
          <cell r="D223">
            <v>0.3</v>
          </cell>
          <cell r="E223">
            <v>0.35</v>
          </cell>
          <cell r="F223">
            <v>4</v>
          </cell>
        </row>
        <row r="224">
          <cell r="B224" t="str">
            <v>S4 T7 L30-35</v>
          </cell>
          <cell r="C224" t="str">
            <v>t7</v>
          </cell>
          <cell r="D224">
            <v>0.3</v>
          </cell>
          <cell r="E224">
            <v>0.35</v>
          </cell>
          <cell r="F224">
            <v>4</v>
          </cell>
        </row>
        <row r="225">
          <cell r="B225" t="str">
            <v>S4 T10 L30-35</v>
          </cell>
          <cell r="C225" t="str">
            <v>t10</v>
          </cell>
          <cell r="D225">
            <v>0.3</v>
          </cell>
          <cell r="E225">
            <v>0.35</v>
          </cell>
          <cell r="F225">
            <v>4</v>
          </cell>
        </row>
        <row r="226">
          <cell r="B226" t="str">
            <v>S4 T17 L30-35</v>
          </cell>
          <cell r="C226" t="str">
            <v>t17</v>
          </cell>
          <cell r="D226">
            <v>0.3</v>
          </cell>
          <cell r="E226">
            <v>0.35</v>
          </cell>
          <cell r="F226">
            <v>4</v>
          </cell>
        </row>
        <row r="227">
          <cell r="B227" t="str">
            <v>S4 T25 L30-35</v>
          </cell>
          <cell r="C227" t="str">
            <v>t25</v>
          </cell>
          <cell r="D227">
            <v>0.3</v>
          </cell>
          <cell r="E227">
            <v>0.35</v>
          </cell>
          <cell r="F227">
            <v>4</v>
          </cell>
        </row>
        <row r="228">
          <cell r="B228" t="str">
            <v>S4 T32 L30-35</v>
          </cell>
          <cell r="C228" t="str">
            <v>t32</v>
          </cell>
          <cell r="D228">
            <v>0.3</v>
          </cell>
          <cell r="E228">
            <v>0.35</v>
          </cell>
          <cell r="F228">
            <v>4</v>
          </cell>
        </row>
        <row r="229">
          <cell r="B229" t="str">
            <v>S4 T40 L30-35</v>
          </cell>
          <cell r="C229" t="str">
            <v>t40</v>
          </cell>
          <cell r="D229">
            <v>0.3</v>
          </cell>
          <cell r="E229">
            <v>0.35</v>
          </cell>
          <cell r="F229">
            <v>4</v>
          </cell>
        </row>
        <row r="230">
          <cell r="B230" t="str">
            <v>s5 T5 L30-35</v>
          </cell>
          <cell r="C230" t="str">
            <v>t5</v>
          </cell>
          <cell r="D230">
            <v>0.3</v>
          </cell>
          <cell r="E230">
            <v>0.35</v>
          </cell>
          <cell r="F230">
            <v>5</v>
          </cell>
        </row>
        <row r="231">
          <cell r="B231" t="str">
            <v>s5 T7 L30-35</v>
          </cell>
          <cell r="C231" t="str">
            <v>t7</v>
          </cell>
          <cell r="D231">
            <v>0.3</v>
          </cell>
          <cell r="E231">
            <v>0.35</v>
          </cell>
          <cell r="F231">
            <v>5</v>
          </cell>
        </row>
        <row r="232">
          <cell r="B232" t="str">
            <v>s5 T10 L30-35</v>
          </cell>
          <cell r="C232" t="str">
            <v>t10</v>
          </cell>
          <cell r="D232">
            <v>0.3</v>
          </cell>
          <cell r="E232">
            <v>0.35</v>
          </cell>
          <cell r="F232">
            <v>5</v>
          </cell>
        </row>
        <row r="233">
          <cell r="B233" t="str">
            <v>s5 T17 L30-35</v>
          </cell>
          <cell r="C233" t="str">
            <v>t17</v>
          </cell>
          <cell r="D233">
            <v>0.3</v>
          </cell>
          <cell r="E233">
            <v>0.35</v>
          </cell>
          <cell r="F233">
            <v>5</v>
          </cell>
        </row>
        <row r="234">
          <cell r="B234" t="str">
            <v>s5 T25 L30-35</v>
          </cell>
          <cell r="C234" t="str">
            <v>t25</v>
          </cell>
          <cell r="D234">
            <v>0.3</v>
          </cell>
          <cell r="E234">
            <v>0.35</v>
          </cell>
          <cell r="F234">
            <v>5</v>
          </cell>
        </row>
        <row r="235">
          <cell r="B235" t="str">
            <v>s5 T32 L30-35</v>
          </cell>
          <cell r="C235" t="str">
            <v>t32</v>
          </cell>
          <cell r="D235">
            <v>0.3</v>
          </cell>
          <cell r="E235">
            <v>0.35</v>
          </cell>
          <cell r="F235">
            <v>5</v>
          </cell>
        </row>
        <row r="236">
          <cell r="B236" t="str">
            <v>s5 T40 L30-35</v>
          </cell>
          <cell r="C236" t="str">
            <v>t40</v>
          </cell>
          <cell r="D236">
            <v>0.3</v>
          </cell>
          <cell r="E236">
            <v>0.35</v>
          </cell>
          <cell r="F236">
            <v>5</v>
          </cell>
        </row>
        <row r="240">
          <cell r="B240" t="str">
            <v xml:space="preserve">Oly Double warm </v>
          </cell>
          <cell r="C240" t="str">
            <v>3,2</v>
          </cell>
          <cell r="D240">
            <v>0.5</v>
          </cell>
          <cell r="E240">
            <v>0.67</v>
          </cell>
          <cell r="F240" t="str">
            <v>1,1</v>
          </cell>
        </row>
        <row r="241">
          <cell r="B241" t="str">
            <v xml:space="preserve">Double warm up </v>
          </cell>
          <cell r="C241" t="str">
            <v>5,3</v>
          </cell>
          <cell r="D241">
            <v>0.5</v>
          </cell>
          <cell r="E241">
            <v>0.67</v>
          </cell>
          <cell r="F241" t="str">
            <v>1,1</v>
          </cell>
        </row>
        <row r="242">
          <cell r="B242" t="str">
            <v xml:space="preserve">s1- 1 78-80% </v>
          </cell>
          <cell r="C242">
            <v>1</v>
          </cell>
          <cell r="D242">
            <v>0.78</v>
          </cell>
          <cell r="E242">
            <v>0.8</v>
          </cell>
          <cell r="F242">
            <v>1</v>
          </cell>
        </row>
        <row r="243">
          <cell r="B243" t="str">
            <v xml:space="preserve">s1- 3 30-35% </v>
          </cell>
          <cell r="C243">
            <v>3</v>
          </cell>
          <cell r="D243">
            <v>0.3</v>
          </cell>
          <cell r="E243">
            <v>0.35</v>
          </cell>
          <cell r="F243">
            <v>1</v>
          </cell>
        </row>
        <row r="244">
          <cell r="B244" t="str">
            <v xml:space="preserve">s1- 3 60-65% </v>
          </cell>
          <cell r="C244">
            <v>3</v>
          </cell>
          <cell r="D244">
            <v>0.59</v>
          </cell>
          <cell r="E244">
            <v>0.65</v>
          </cell>
          <cell r="F244">
            <v>1</v>
          </cell>
        </row>
        <row r="245">
          <cell r="B245" t="str">
            <v xml:space="preserve">s1- 3 78-80% </v>
          </cell>
          <cell r="C245">
            <v>3</v>
          </cell>
          <cell r="D245">
            <v>0.78</v>
          </cell>
          <cell r="E245">
            <v>0.8</v>
          </cell>
          <cell r="F245">
            <v>1</v>
          </cell>
        </row>
        <row r="246">
          <cell r="B246" t="str">
            <v xml:space="preserve">s1- 4 25-40% </v>
          </cell>
          <cell r="C246">
            <v>4</v>
          </cell>
          <cell r="D246">
            <v>0.25</v>
          </cell>
          <cell r="E246">
            <v>0.3</v>
          </cell>
          <cell r="F246">
            <v>1</v>
          </cell>
        </row>
        <row r="247">
          <cell r="B247" t="str">
            <v xml:space="preserve">s1- 5 25-40% </v>
          </cell>
          <cell r="C247">
            <v>5</v>
          </cell>
          <cell r="D247">
            <v>0.25</v>
          </cell>
          <cell r="E247">
            <v>0.3</v>
          </cell>
          <cell r="F247">
            <v>1</v>
          </cell>
        </row>
        <row r="248">
          <cell r="B248" t="str">
            <v xml:space="preserve">s1- 5 45-55% </v>
          </cell>
          <cell r="C248">
            <v>5</v>
          </cell>
          <cell r="D248">
            <v>0.45</v>
          </cell>
          <cell r="E248">
            <v>0.55000000000000004</v>
          </cell>
          <cell r="F248">
            <v>1</v>
          </cell>
        </row>
        <row r="249">
          <cell r="B249" t="str">
            <v xml:space="preserve">s1- 5 65-70% </v>
          </cell>
          <cell r="C249">
            <v>5</v>
          </cell>
          <cell r="D249">
            <v>0.65</v>
          </cell>
          <cell r="E249">
            <v>0.7</v>
          </cell>
          <cell r="F249">
            <v>1</v>
          </cell>
        </row>
        <row r="250">
          <cell r="B250" t="str">
            <v xml:space="preserve">s1- 5 75-80% </v>
          </cell>
          <cell r="C250">
            <v>5</v>
          </cell>
          <cell r="D250">
            <v>0.75</v>
          </cell>
          <cell r="E250">
            <v>0.8</v>
          </cell>
          <cell r="F250">
            <v>1</v>
          </cell>
        </row>
        <row r="251">
          <cell r="B251" t="str">
            <v xml:space="preserve">s1- 5 80-82.5% </v>
          </cell>
          <cell r="C251">
            <v>5</v>
          </cell>
          <cell r="D251">
            <v>0.8</v>
          </cell>
          <cell r="E251">
            <v>0.82499999999999996</v>
          </cell>
          <cell r="F251">
            <v>1</v>
          </cell>
        </row>
        <row r="252">
          <cell r="B252" t="str">
            <v xml:space="preserve">s1- 6 25-40% </v>
          </cell>
          <cell r="C252">
            <v>6</v>
          </cell>
          <cell r="D252">
            <v>0.25</v>
          </cell>
          <cell r="E252">
            <v>0.3</v>
          </cell>
          <cell r="F252">
            <v>1</v>
          </cell>
        </row>
        <row r="253">
          <cell r="B253" t="str">
            <v xml:space="preserve">s1- 6 30-45% </v>
          </cell>
          <cell r="C253">
            <v>6</v>
          </cell>
          <cell r="D253">
            <v>0.3</v>
          </cell>
          <cell r="E253">
            <v>0.35</v>
          </cell>
          <cell r="F253">
            <v>1</v>
          </cell>
        </row>
        <row r="254">
          <cell r="B254" t="str">
            <v xml:space="preserve">s1- 6 75-80% </v>
          </cell>
          <cell r="C254">
            <v>6</v>
          </cell>
          <cell r="D254">
            <v>0.75</v>
          </cell>
          <cell r="E254">
            <v>0.8</v>
          </cell>
          <cell r="F254">
            <v>1</v>
          </cell>
        </row>
        <row r="255">
          <cell r="B255" t="str">
            <v xml:space="preserve">s1- 6 80-82.5% </v>
          </cell>
          <cell r="C255">
            <v>6</v>
          </cell>
          <cell r="D255">
            <v>0.8</v>
          </cell>
          <cell r="E255">
            <v>0.82499999999999996</v>
          </cell>
          <cell r="F255">
            <v>1</v>
          </cell>
        </row>
        <row r="256">
          <cell r="B256" t="str">
            <v xml:space="preserve">s1- 7 65-70% </v>
          </cell>
          <cell r="C256">
            <v>7</v>
          </cell>
          <cell r="D256">
            <v>0.65</v>
          </cell>
          <cell r="E256">
            <v>0.7</v>
          </cell>
          <cell r="F256">
            <v>1</v>
          </cell>
        </row>
        <row r="257">
          <cell r="B257" t="str">
            <v xml:space="preserve">s1- 7 70-75% </v>
          </cell>
          <cell r="C257">
            <v>7</v>
          </cell>
          <cell r="D257">
            <v>0.7</v>
          </cell>
          <cell r="E257">
            <v>0.75</v>
          </cell>
          <cell r="F257">
            <v>1</v>
          </cell>
        </row>
        <row r="258">
          <cell r="B258" t="str">
            <v xml:space="preserve">s1- 8 25-40% </v>
          </cell>
          <cell r="C258">
            <v>8</v>
          </cell>
          <cell r="D258">
            <v>0.25</v>
          </cell>
          <cell r="E258">
            <v>0.3</v>
          </cell>
          <cell r="F258">
            <v>1</v>
          </cell>
        </row>
        <row r="259">
          <cell r="B259" t="str">
            <v xml:space="preserve">s1- 8 30-45% </v>
          </cell>
          <cell r="C259">
            <v>8</v>
          </cell>
          <cell r="D259">
            <v>0.3</v>
          </cell>
          <cell r="E259">
            <v>0.35</v>
          </cell>
          <cell r="F259">
            <v>1</v>
          </cell>
        </row>
        <row r="260">
          <cell r="B260" t="str">
            <v xml:space="preserve">s1- 8 70-75% </v>
          </cell>
          <cell r="C260">
            <v>8</v>
          </cell>
          <cell r="D260">
            <v>0.7</v>
          </cell>
          <cell r="E260">
            <v>0.75</v>
          </cell>
          <cell r="F260">
            <v>1</v>
          </cell>
        </row>
        <row r="261">
          <cell r="B261" t="str">
            <v xml:space="preserve">s1- 8 75-80% </v>
          </cell>
          <cell r="C261">
            <v>8</v>
          </cell>
          <cell r="D261">
            <v>0.75</v>
          </cell>
          <cell r="E261">
            <v>0.8</v>
          </cell>
          <cell r="F261">
            <v>1</v>
          </cell>
        </row>
        <row r="262">
          <cell r="B262" t="str">
            <v xml:space="preserve">s1- 9 20-22.5% </v>
          </cell>
          <cell r="C262">
            <v>9</v>
          </cell>
          <cell r="D262">
            <v>0.2</v>
          </cell>
          <cell r="E262">
            <v>0.25</v>
          </cell>
          <cell r="F262">
            <v>1</v>
          </cell>
        </row>
        <row r="263">
          <cell r="B263" t="str">
            <v xml:space="preserve">s1- 9 25-40% </v>
          </cell>
          <cell r="C263">
            <v>9</v>
          </cell>
          <cell r="D263">
            <v>0.25</v>
          </cell>
          <cell r="E263">
            <v>0.3</v>
          </cell>
          <cell r="F263">
            <v>1</v>
          </cell>
        </row>
        <row r="264">
          <cell r="B264" t="str">
            <v xml:space="preserve">s1- 9 70-75% </v>
          </cell>
          <cell r="C264">
            <v>9</v>
          </cell>
          <cell r="D264">
            <v>0.7</v>
          </cell>
          <cell r="E264">
            <v>0.75</v>
          </cell>
          <cell r="F264">
            <v>1</v>
          </cell>
        </row>
        <row r="265">
          <cell r="B265" t="str">
            <v xml:space="preserve">s1-10 65-70% </v>
          </cell>
          <cell r="C265">
            <v>10</v>
          </cell>
          <cell r="D265">
            <v>0.65</v>
          </cell>
          <cell r="E265">
            <v>0.7</v>
          </cell>
          <cell r="F265">
            <v>1</v>
          </cell>
        </row>
        <row r="266">
          <cell r="B266" t="str">
            <v xml:space="preserve">s1-10 70-75% </v>
          </cell>
          <cell r="C266">
            <v>10</v>
          </cell>
          <cell r="D266">
            <v>0.7</v>
          </cell>
          <cell r="E266">
            <v>0.75</v>
          </cell>
          <cell r="F266">
            <v>1</v>
          </cell>
        </row>
        <row r="267">
          <cell r="B267" t="str">
            <v xml:space="preserve">s1-12 65-70% </v>
          </cell>
          <cell r="C267">
            <v>12</v>
          </cell>
          <cell r="D267">
            <v>0.65</v>
          </cell>
          <cell r="E267">
            <v>0.7</v>
          </cell>
          <cell r="F267">
            <v>1</v>
          </cell>
        </row>
        <row r="268">
          <cell r="B268" t="str">
            <v xml:space="preserve">s1-12 70-75% </v>
          </cell>
          <cell r="C268">
            <v>12</v>
          </cell>
          <cell r="D268">
            <v>0.7</v>
          </cell>
          <cell r="E268">
            <v>0.75</v>
          </cell>
          <cell r="F268">
            <v>1</v>
          </cell>
        </row>
        <row r="269">
          <cell r="B269" t="str">
            <v xml:space="preserve">s1-15 65-70% </v>
          </cell>
          <cell r="C269">
            <v>15</v>
          </cell>
          <cell r="D269">
            <v>0.65</v>
          </cell>
          <cell r="E269">
            <v>0.7</v>
          </cell>
          <cell r="F269">
            <v>1</v>
          </cell>
        </row>
        <row r="270">
          <cell r="B270" t="str">
            <v xml:space="preserve">s1-20 65-70% </v>
          </cell>
          <cell r="C270">
            <v>20</v>
          </cell>
          <cell r="D270">
            <v>0.65</v>
          </cell>
          <cell r="E270">
            <v>0.7</v>
          </cell>
          <cell r="F270">
            <v>1</v>
          </cell>
        </row>
        <row r="271">
          <cell r="B271" t="str">
            <v xml:space="preserve">s2- 1 87.5-92.5% </v>
          </cell>
          <cell r="C271">
            <v>1</v>
          </cell>
          <cell r="D271">
            <v>0.875</v>
          </cell>
          <cell r="E271">
            <v>0.92500000000000004</v>
          </cell>
          <cell r="F271">
            <v>2</v>
          </cell>
        </row>
        <row r="272">
          <cell r="B272" t="str">
            <v xml:space="preserve">s2- 3 25-30% </v>
          </cell>
          <cell r="C272">
            <v>3</v>
          </cell>
          <cell r="D272">
            <v>0.25</v>
          </cell>
          <cell r="E272">
            <v>0.3</v>
          </cell>
          <cell r="F272">
            <v>2</v>
          </cell>
        </row>
        <row r="273">
          <cell r="B273" t="str">
            <v xml:space="preserve">s2- 3 77.5-82.5% </v>
          </cell>
          <cell r="C273">
            <v>3</v>
          </cell>
          <cell r="D273">
            <v>0.77500000000000002</v>
          </cell>
          <cell r="E273">
            <v>0.82499999999999996</v>
          </cell>
          <cell r="F273">
            <v>2</v>
          </cell>
        </row>
        <row r="274">
          <cell r="B274" t="str">
            <v xml:space="preserve">s2- 3 90-92.5% </v>
          </cell>
          <cell r="C274">
            <v>3</v>
          </cell>
          <cell r="D274">
            <v>0.9</v>
          </cell>
          <cell r="E274">
            <v>0.92500000000000004</v>
          </cell>
          <cell r="F274">
            <v>2</v>
          </cell>
        </row>
        <row r="275">
          <cell r="B275" t="str">
            <v xml:space="preserve">s2- 3 92.5-95% </v>
          </cell>
          <cell r="C275">
            <v>3</v>
          </cell>
          <cell r="D275">
            <v>0.92500000000000004</v>
          </cell>
          <cell r="E275">
            <v>0.94999999999999896</v>
          </cell>
          <cell r="F275">
            <v>2</v>
          </cell>
        </row>
        <row r="276">
          <cell r="B276" t="str">
            <v xml:space="preserve">s2- 4 92.5-95% </v>
          </cell>
          <cell r="C276">
            <v>4</v>
          </cell>
          <cell r="D276">
            <v>0.92500000000000004</v>
          </cell>
          <cell r="E276">
            <v>0.94999999999999896</v>
          </cell>
          <cell r="F276">
            <v>2</v>
          </cell>
        </row>
        <row r="277">
          <cell r="B277" t="str">
            <v xml:space="preserve">s2- 5 20-22.5% </v>
          </cell>
          <cell r="C277">
            <v>5</v>
          </cell>
          <cell r="D277">
            <v>0.2</v>
          </cell>
          <cell r="E277">
            <v>0.25</v>
          </cell>
          <cell r="F277">
            <v>2</v>
          </cell>
        </row>
        <row r="278">
          <cell r="B278" t="str">
            <v xml:space="preserve">s2- 5 80-82.5% </v>
          </cell>
          <cell r="C278">
            <v>5</v>
          </cell>
          <cell r="D278">
            <v>0.8</v>
          </cell>
          <cell r="E278">
            <v>0.82499999999999996</v>
          </cell>
          <cell r="F278">
            <v>2</v>
          </cell>
        </row>
        <row r="279">
          <cell r="B279" t="str">
            <v xml:space="preserve">s2- 5 82.5-85% </v>
          </cell>
          <cell r="C279">
            <v>5</v>
          </cell>
          <cell r="D279">
            <v>0.82499999999999996</v>
          </cell>
          <cell r="E279">
            <v>0.85</v>
          </cell>
          <cell r="F279">
            <v>2</v>
          </cell>
        </row>
        <row r="280">
          <cell r="B280" t="str">
            <v xml:space="preserve">s2- 6 25-30% </v>
          </cell>
          <cell r="C280">
            <v>6</v>
          </cell>
          <cell r="D280">
            <v>0.25</v>
          </cell>
          <cell r="E280">
            <v>0.3</v>
          </cell>
          <cell r="F280">
            <v>2</v>
          </cell>
        </row>
        <row r="281">
          <cell r="B281" t="str">
            <v xml:space="preserve">s2- 6 75-80% </v>
          </cell>
          <cell r="C281">
            <v>6</v>
          </cell>
          <cell r="D281">
            <v>0.75</v>
          </cell>
          <cell r="E281">
            <v>0.8</v>
          </cell>
          <cell r="F281">
            <v>2</v>
          </cell>
        </row>
        <row r="282">
          <cell r="B282" t="str">
            <v xml:space="preserve">s2- 7 20-22.5% </v>
          </cell>
          <cell r="C282">
            <v>7</v>
          </cell>
          <cell r="D282">
            <v>0.2</v>
          </cell>
          <cell r="E282">
            <v>0.25</v>
          </cell>
          <cell r="F282">
            <v>2</v>
          </cell>
        </row>
        <row r="283">
          <cell r="B283" t="str">
            <v xml:space="preserve">s2- 7 75-80% </v>
          </cell>
          <cell r="C283">
            <v>7</v>
          </cell>
          <cell r="D283">
            <v>0.75</v>
          </cell>
          <cell r="E283">
            <v>0.8</v>
          </cell>
          <cell r="F283">
            <v>2</v>
          </cell>
        </row>
        <row r="284">
          <cell r="B284" t="str">
            <v xml:space="preserve">s2- 8 20-22.5% </v>
          </cell>
          <cell r="C284">
            <v>8</v>
          </cell>
          <cell r="D284">
            <v>0.2</v>
          </cell>
          <cell r="E284">
            <v>0.25</v>
          </cell>
          <cell r="F284">
            <v>2</v>
          </cell>
        </row>
        <row r="285">
          <cell r="B285" t="str">
            <v xml:space="preserve">s2- 8 50-60% </v>
          </cell>
          <cell r="C285">
            <v>8</v>
          </cell>
          <cell r="D285">
            <v>0.5</v>
          </cell>
          <cell r="E285">
            <v>0.6</v>
          </cell>
          <cell r="F285">
            <v>2</v>
          </cell>
        </row>
        <row r="286">
          <cell r="B286" t="str">
            <v xml:space="preserve">s2- 8 70-75% </v>
          </cell>
          <cell r="C286">
            <v>8</v>
          </cell>
          <cell r="D286">
            <v>0.7</v>
          </cell>
          <cell r="E286">
            <v>0.75</v>
          </cell>
          <cell r="F286">
            <v>2</v>
          </cell>
        </row>
        <row r="287">
          <cell r="B287" t="str">
            <v xml:space="preserve">s2- 8 75-80% </v>
          </cell>
          <cell r="C287">
            <v>8</v>
          </cell>
          <cell r="D287">
            <v>0.75</v>
          </cell>
          <cell r="E287">
            <v>0.8</v>
          </cell>
          <cell r="F287">
            <v>2</v>
          </cell>
        </row>
        <row r="288">
          <cell r="B288" t="str">
            <v xml:space="preserve">s2- 9 20-22.5% </v>
          </cell>
          <cell r="C288">
            <v>9</v>
          </cell>
          <cell r="D288">
            <v>0.2</v>
          </cell>
          <cell r="E288">
            <v>0.25</v>
          </cell>
          <cell r="F288">
            <v>2</v>
          </cell>
        </row>
        <row r="289">
          <cell r="B289" t="str">
            <v xml:space="preserve">s2- 9 65-70% </v>
          </cell>
          <cell r="C289">
            <v>9</v>
          </cell>
          <cell r="D289">
            <v>0.65</v>
          </cell>
          <cell r="E289">
            <v>0.7</v>
          </cell>
          <cell r="F289">
            <v>2</v>
          </cell>
        </row>
        <row r="290">
          <cell r="B290" t="str">
            <v xml:space="preserve">s2- 9 70-75% </v>
          </cell>
          <cell r="C290">
            <v>9</v>
          </cell>
          <cell r="D290">
            <v>0.7</v>
          </cell>
          <cell r="E290">
            <v>0.75</v>
          </cell>
          <cell r="F290">
            <v>2</v>
          </cell>
        </row>
        <row r="291">
          <cell r="B291" t="str">
            <v xml:space="preserve">s2-10 20-22.5% </v>
          </cell>
          <cell r="C291">
            <v>10</v>
          </cell>
          <cell r="D291">
            <v>0.2</v>
          </cell>
          <cell r="E291">
            <v>0.25</v>
          </cell>
          <cell r="F291">
            <v>2</v>
          </cell>
        </row>
        <row r="292">
          <cell r="B292" t="str">
            <v xml:space="preserve">s2-10 65-70% </v>
          </cell>
          <cell r="C292">
            <v>10</v>
          </cell>
          <cell r="D292">
            <v>0.65</v>
          </cell>
          <cell r="E292">
            <v>0.7</v>
          </cell>
          <cell r="F292">
            <v>2</v>
          </cell>
        </row>
        <row r="293">
          <cell r="B293" t="str">
            <v xml:space="preserve">s2-10 70-75% </v>
          </cell>
          <cell r="C293">
            <v>10</v>
          </cell>
          <cell r="D293">
            <v>0.7</v>
          </cell>
          <cell r="E293">
            <v>0.75</v>
          </cell>
          <cell r="F293">
            <v>2</v>
          </cell>
        </row>
        <row r="294">
          <cell r="B294" t="str">
            <v xml:space="preserve">s2-12 25-30% </v>
          </cell>
          <cell r="C294">
            <v>12</v>
          </cell>
          <cell r="D294">
            <v>0.25</v>
          </cell>
          <cell r="E294">
            <v>0.3</v>
          </cell>
          <cell r="F294">
            <v>2</v>
          </cell>
        </row>
        <row r="295">
          <cell r="B295" t="str">
            <v xml:space="preserve">s2-12 70-75% </v>
          </cell>
          <cell r="C295">
            <v>12</v>
          </cell>
          <cell r="D295">
            <v>0.7</v>
          </cell>
          <cell r="E295">
            <v>0.75</v>
          </cell>
          <cell r="F295">
            <v>2</v>
          </cell>
        </row>
        <row r="296">
          <cell r="B296" t="str">
            <v xml:space="preserve">s2-12 75-80% </v>
          </cell>
          <cell r="C296">
            <v>12</v>
          </cell>
          <cell r="D296">
            <v>0.75</v>
          </cell>
          <cell r="E296">
            <v>0.8</v>
          </cell>
          <cell r="F296">
            <v>2</v>
          </cell>
        </row>
        <row r="297">
          <cell r="B297" t="str">
            <v xml:space="preserve">s2-15 25-30% </v>
          </cell>
          <cell r="C297">
            <v>15</v>
          </cell>
          <cell r="D297">
            <v>0.25</v>
          </cell>
          <cell r="E297">
            <v>0.3</v>
          </cell>
          <cell r="F297">
            <v>2</v>
          </cell>
        </row>
        <row r="298">
          <cell r="B298" t="str">
            <v xml:space="preserve">s2-15 60-65% </v>
          </cell>
          <cell r="C298">
            <v>15</v>
          </cell>
          <cell r="D298">
            <v>0.6</v>
          </cell>
          <cell r="E298">
            <v>0.65</v>
          </cell>
          <cell r="F298">
            <v>2</v>
          </cell>
        </row>
        <row r="299">
          <cell r="B299" t="str">
            <v xml:space="preserve">s2-15 65-70% </v>
          </cell>
          <cell r="C299">
            <v>15</v>
          </cell>
          <cell r="D299">
            <v>0.65</v>
          </cell>
          <cell r="E299">
            <v>0.7</v>
          </cell>
          <cell r="F299">
            <v>2</v>
          </cell>
        </row>
        <row r="300">
          <cell r="B300" t="str">
            <v xml:space="preserve">s2-20 25-30% </v>
          </cell>
          <cell r="C300">
            <v>20</v>
          </cell>
          <cell r="D300">
            <v>0.25</v>
          </cell>
          <cell r="E300">
            <v>0.3</v>
          </cell>
          <cell r="F300">
            <v>2</v>
          </cell>
        </row>
        <row r="301">
          <cell r="B301" t="str">
            <v xml:space="preserve">s2-20 60-65% </v>
          </cell>
          <cell r="C301">
            <v>20</v>
          </cell>
          <cell r="D301">
            <v>0.6</v>
          </cell>
          <cell r="E301">
            <v>0.65</v>
          </cell>
          <cell r="F301">
            <v>2</v>
          </cell>
        </row>
        <row r="302">
          <cell r="B302" t="str">
            <v xml:space="preserve">s3- 3 45-50% </v>
          </cell>
          <cell r="C302">
            <v>3</v>
          </cell>
          <cell r="D302">
            <v>0.45</v>
          </cell>
          <cell r="E302">
            <v>0.5</v>
          </cell>
          <cell r="F302">
            <v>3</v>
          </cell>
        </row>
        <row r="303">
          <cell r="B303" t="str">
            <v xml:space="preserve">s3- 3 50-55% </v>
          </cell>
          <cell r="C303">
            <v>3</v>
          </cell>
          <cell r="D303">
            <v>0.5</v>
          </cell>
          <cell r="E303">
            <v>0.55000000000000004</v>
          </cell>
          <cell r="F303">
            <v>3</v>
          </cell>
        </row>
        <row r="304">
          <cell r="B304" t="str">
            <v xml:space="preserve">s3- 3 60-65% </v>
          </cell>
          <cell r="C304">
            <v>3</v>
          </cell>
          <cell r="D304">
            <v>0.6</v>
          </cell>
          <cell r="E304">
            <v>0.65</v>
          </cell>
          <cell r="F304">
            <v>3</v>
          </cell>
        </row>
        <row r="305">
          <cell r="B305" t="str">
            <v xml:space="preserve">s3- 3 70-75% </v>
          </cell>
          <cell r="C305">
            <v>3</v>
          </cell>
          <cell r="D305">
            <v>0.7</v>
          </cell>
          <cell r="E305">
            <v>0.75</v>
          </cell>
          <cell r="F305">
            <v>3</v>
          </cell>
        </row>
        <row r="306">
          <cell r="B306" t="str">
            <v xml:space="preserve">s3- 3 78-80% </v>
          </cell>
          <cell r="C306">
            <v>3</v>
          </cell>
          <cell r="D306">
            <v>0.78</v>
          </cell>
          <cell r="E306">
            <v>0.8</v>
          </cell>
          <cell r="F306">
            <v>3</v>
          </cell>
        </row>
        <row r="307">
          <cell r="B307" t="str">
            <v xml:space="preserve">s3- 3 90-92.5% </v>
          </cell>
          <cell r="C307">
            <v>3</v>
          </cell>
          <cell r="D307">
            <v>0.9</v>
          </cell>
          <cell r="E307">
            <v>0.92500000000000004</v>
          </cell>
          <cell r="F307">
            <v>3</v>
          </cell>
        </row>
        <row r="308">
          <cell r="B308" t="str">
            <v xml:space="preserve">s3- 3 92.5-95% </v>
          </cell>
          <cell r="C308">
            <v>3</v>
          </cell>
          <cell r="D308">
            <v>0.92500000000000004</v>
          </cell>
          <cell r="E308">
            <v>0.94999999999999896</v>
          </cell>
          <cell r="F308">
            <v>3</v>
          </cell>
        </row>
        <row r="309">
          <cell r="B309" t="str">
            <v xml:space="preserve">s3- 3 100-105% </v>
          </cell>
          <cell r="C309">
            <v>3</v>
          </cell>
          <cell r="D309">
            <v>1</v>
          </cell>
          <cell r="E309">
            <v>1.05</v>
          </cell>
          <cell r="F309">
            <v>3</v>
          </cell>
        </row>
        <row r="310">
          <cell r="B310" t="str">
            <v xml:space="preserve">s3- 4 67.5-70% </v>
          </cell>
          <cell r="C310">
            <v>4</v>
          </cell>
          <cell r="D310">
            <v>0.67500000000000004</v>
          </cell>
          <cell r="E310">
            <v>0.7</v>
          </cell>
          <cell r="F310">
            <v>3</v>
          </cell>
        </row>
        <row r="311">
          <cell r="B311" t="str">
            <v xml:space="preserve">s3- 4 72.5-75% </v>
          </cell>
          <cell r="C311">
            <v>4</v>
          </cell>
          <cell r="D311">
            <v>0.72499999999999998</v>
          </cell>
          <cell r="E311">
            <v>0.75</v>
          </cell>
          <cell r="F311">
            <v>3</v>
          </cell>
        </row>
        <row r="312">
          <cell r="B312" t="str">
            <v xml:space="preserve">s3- 4 87.5-90% </v>
          </cell>
          <cell r="C312">
            <v>4</v>
          </cell>
          <cell r="D312">
            <v>0.875</v>
          </cell>
          <cell r="E312">
            <v>0.9</v>
          </cell>
          <cell r="F312">
            <v>3</v>
          </cell>
        </row>
        <row r="313">
          <cell r="B313" t="str">
            <v xml:space="preserve">s3- 4 90-92.5% </v>
          </cell>
          <cell r="C313">
            <v>4</v>
          </cell>
          <cell r="D313">
            <v>0.9</v>
          </cell>
          <cell r="E313">
            <v>0.92500000000000004</v>
          </cell>
          <cell r="F313">
            <v>3</v>
          </cell>
        </row>
        <row r="314">
          <cell r="B314" t="str">
            <v xml:space="preserve">s3- 5 50-60% </v>
          </cell>
          <cell r="C314">
            <v>5</v>
          </cell>
          <cell r="D314">
            <v>0.5</v>
          </cell>
          <cell r="E314">
            <v>0.6</v>
          </cell>
          <cell r="F314">
            <v>3</v>
          </cell>
        </row>
        <row r="315">
          <cell r="B315" t="str">
            <v xml:space="preserve">s3- 5 60-70% </v>
          </cell>
          <cell r="C315">
            <v>5</v>
          </cell>
          <cell r="D315">
            <v>0.6</v>
          </cell>
          <cell r="E315">
            <v>0.7</v>
          </cell>
          <cell r="F315">
            <v>3</v>
          </cell>
        </row>
        <row r="316">
          <cell r="B316" t="str">
            <v xml:space="preserve">s3- 5 80-82.5% </v>
          </cell>
          <cell r="C316">
            <v>5</v>
          </cell>
          <cell r="D316">
            <v>0.8</v>
          </cell>
          <cell r="E316">
            <v>0.82499999999999996</v>
          </cell>
          <cell r="F316">
            <v>3</v>
          </cell>
        </row>
        <row r="317">
          <cell r="B317" t="str">
            <v xml:space="preserve">s3- 5 82.5-85% </v>
          </cell>
          <cell r="C317">
            <v>5</v>
          </cell>
          <cell r="D317">
            <v>0.82499999999999996</v>
          </cell>
          <cell r="E317">
            <v>0.85</v>
          </cell>
          <cell r="F317">
            <v>3</v>
          </cell>
        </row>
        <row r="318">
          <cell r="B318" t="str">
            <v xml:space="preserve">s3- 6 50-60% </v>
          </cell>
          <cell r="C318">
            <v>6</v>
          </cell>
          <cell r="D318">
            <v>0.5</v>
          </cell>
          <cell r="E318">
            <v>0.6</v>
          </cell>
          <cell r="F318">
            <v>3</v>
          </cell>
        </row>
        <row r="319">
          <cell r="B319" t="str">
            <v xml:space="preserve">s3- 6 65-70% </v>
          </cell>
          <cell r="C319">
            <v>6</v>
          </cell>
          <cell r="D319">
            <v>0.65</v>
          </cell>
          <cell r="E319">
            <v>0.7</v>
          </cell>
          <cell r="F319">
            <v>3</v>
          </cell>
        </row>
        <row r="320">
          <cell r="B320" t="str">
            <v xml:space="preserve">s3- 6 75-80% </v>
          </cell>
          <cell r="C320">
            <v>6</v>
          </cell>
          <cell r="D320">
            <v>0.75</v>
          </cell>
          <cell r="E320">
            <v>0.8</v>
          </cell>
          <cell r="F320">
            <v>3</v>
          </cell>
        </row>
        <row r="321">
          <cell r="B321" t="str">
            <v xml:space="preserve">s3- 6 80-82.5% </v>
          </cell>
          <cell r="C321">
            <v>6</v>
          </cell>
          <cell r="D321">
            <v>0.8</v>
          </cell>
          <cell r="E321">
            <v>0.82499999999999996</v>
          </cell>
          <cell r="F321">
            <v>3</v>
          </cell>
        </row>
        <row r="322">
          <cell r="B322" t="str">
            <v xml:space="preserve">s3- 7 70-75% </v>
          </cell>
          <cell r="C322">
            <v>7</v>
          </cell>
          <cell r="D322">
            <v>0.7</v>
          </cell>
          <cell r="E322">
            <v>0.75</v>
          </cell>
          <cell r="F322">
            <v>3</v>
          </cell>
        </row>
        <row r="323">
          <cell r="B323" t="str">
            <v xml:space="preserve">s3- 7 75-80% </v>
          </cell>
          <cell r="C323">
            <v>7</v>
          </cell>
          <cell r="D323">
            <v>0.75</v>
          </cell>
          <cell r="E323">
            <v>0.8</v>
          </cell>
          <cell r="F323">
            <v>3</v>
          </cell>
        </row>
        <row r="324">
          <cell r="B324" t="str">
            <v xml:space="preserve">s3- 8 50-60% </v>
          </cell>
          <cell r="C324">
            <v>8</v>
          </cell>
          <cell r="D324">
            <v>0.5</v>
          </cell>
          <cell r="E324">
            <v>0.6</v>
          </cell>
          <cell r="F324">
            <v>3</v>
          </cell>
        </row>
        <row r="325">
          <cell r="B325" t="str">
            <v xml:space="preserve">s3- 8 70-75% </v>
          </cell>
          <cell r="C325">
            <v>8</v>
          </cell>
          <cell r="D325">
            <v>0.7</v>
          </cell>
          <cell r="E325">
            <v>0.75</v>
          </cell>
          <cell r="F325">
            <v>3</v>
          </cell>
        </row>
        <row r="326">
          <cell r="B326" t="str">
            <v xml:space="preserve">s3- 8 75-80% </v>
          </cell>
          <cell r="C326">
            <v>8</v>
          </cell>
          <cell r="D326">
            <v>0.75</v>
          </cell>
          <cell r="E326">
            <v>0.8</v>
          </cell>
          <cell r="F326">
            <v>3</v>
          </cell>
        </row>
        <row r="327">
          <cell r="B327" t="str">
            <v xml:space="preserve">s3- 9 65-70% </v>
          </cell>
          <cell r="C327">
            <v>9</v>
          </cell>
          <cell r="D327">
            <v>0.65</v>
          </cell>
          <cell r="E327">
            <v>0.7</v>
          </cell>
          <cell r="F327">
            <v>3</v>
          </cell>
        </row>
        <row r="328">
          <cell r="B328" t="str">
            <v xml:space="preserve">s3- 9 70-75% </v>
          </cell>
          <cell r="C328">
            <v>9</v>
          </cell>
          <cell r="D328">
            <v>0.7</v>
          </cell>
          <cell r="E328">
            <v>0.75</v>
          </cell>
          <cell r="F328">
            <v>3</v>
          </cell>
        </row>
        <row r="329">
          <cell r="B329" t="str">
            <v xml:space="preserve">s3-10 65-70% </v>
          </cell>
          <cell r="C329">
            <v>10</v>
          </cell>
          <cell r="D329">
            <v>0.65</v>
          </cell>
          <cell r="E329">
            <v>0.7</v>
          </cell>
          <cell r="F329">
            <v>3</v>
          </cell>
        </row>
        <row r="330">
          <cell r="B330" t="str">
            <v xml:space="preserve">s3-10 70-75% </v>
          </cell>
          <cell r="C330">
            <v>10</v>
          </cell>
          <cell r="D330">
            <v>0.7</v>
          </cell>
          <cell r="E330">
            <v>0.75</v>
          </cell>
          <cell r="F330">
            <v>3</v>
          </cell>
        </row>
        <row r="331">
          <cell r="B331" t="str">
            <v xml:space="preserve">s3-12 65-70% </v>
          </cell>
          <cell r="C331">
            <v>12</v>
          </cell>
          <cell r="D331">
            <v>0.65</v>
          </cell>
          <cell r="E331">
            <v>0.7</v>
          </cell>
          <cell r="F331">
            <v>3</v>
          </cell>
        </row>
        <row r="332">
          <cell r="B332" t="str">
            <v xml:space="preserve">s3-12 70-75% </v>
          </cell>
          <cell r="C332">
            <v>12</v>
          </cell>
          <cell r="D332">
            <v>0.7</v>
          </cell>
          <cell r="E332">
            <v>0.75</v>
          </cell>
          <cell r="F332">
            <v>3</v>
          </cell>
        </row>
        <row r="333">
          <cell r="B333" t="str">
            <v xml:space="preserve">s3-15 60-65% </v>
          </cell>
          <cell r="C333">
            <v>15</v>
          </cell>
          <cell r="D333">
            <v>0.6</v>
          </cell>
          <cell r="E333">
            <v>0.65</v>
          </cell>
          <cell r="F333">
            <v>3</v>
          </cell>
        </row>
        <row r="334">
          <cell r="B334" t="str">
            <v xml:space="preserve">s3-15 65-70% </v>
          </cell>
          <cell r="C334">
            <v>15</v>
          </cell>
          <cell r="D334">
            <v>0.65</v>
          </cell>
          <cell r="E334">
            <v>0.7</v>
          </cell>
          <cell r="F334">
            <v>3</v>
          </cell>
        </row>
        <row r="335">
          <cell r="B335" t="str">
            <v xml:space="preserve">s3-20 60-65% </v>
          </cell>
          <cell r="C335">
            <v>20</v>
          </cell>
          <cell r="D335">
            <v>0.6</v>
          </cell>
          <cell r="E335">
            <v>0.65</v>
          </cell>
          <cell r="F335">
            <v>3</v>
          </cell>
        </row>
        <row r="336">
          <cell r="B336" t="str">
            <v xml:space="preserve">s4- 1 85-85.7% </v>
          </cell>
          <cell r="C336">
            <v>1</v>
          </cell>
          <cell r="D336">
            <v>0.85</v>
          </cell>
          <cell r="E336">
            <v>0.875</v>
          </cell>
          <cell r="F336">
            <v>4</v>
          </cell>
        </row>
        <row r="337">
          <cell r="B337" t="str">
            <v xml:space="preserve">s4- 3 45-50% </v>
          </cell>
          <cell r="C337">
            <v>3</v>
          </cell>
          <cell r="D337">
            <v>0.45</v>
          </cell>
          <cell r="E337">
            <v>0.5</v>
          </cell>
          <cell r="F337">
            <v>4</v>
          </cell>
        </row>
        <row r="338">
          <cell r="B338" t="str">
            <v xml:space="preserve">s4- 3 50-55% </v>
          </cell>
          <cell r="C338">
            <v>3</v>
          </cell>
          <cell r="D338">
            <v>0.5</v>
          </cell>
          <cell r="E338">
            <v>0.55000000000000004</v>
          </cell>
          <cell r="F338">
            <v>4</v>
          </cell>
        </row>
        <row r="339">
          <cell r="B339" t="str">
            <v xml:space="preserve">s4- 3 55-60% </v>
          </cell>
          <cell r="C339">
            <v>3</v>
          </cell>
          <cell r="D339">
            <v>0.55000000000000004</v>
          </cell>
          <cell r="E339">
            <v>0.6</v>
          </cell>
          <cell r="F339">
            <v>4</v>
          </cell>
        </row>
        <row r="340">
          <cell r="B340" t="str">
            <v xml:space="preserve">s4 -3 75-80% </v>
          </cell>
          <cell r="C340">
            <v>3</v>
          </cell>
          <cell r="D340">
            <v>0.75</v>
          </cell>
          <cell r="E340">
            <v>0.8</v>
          </cell>
          <cell r="F340">
            <v>4</v>
          </cell>
        </row>
        <row r="341">
          <cell r="B341" t="str">
            <v xml:space="preserve">s4- 3 80-82.5% </v>
          </cell>
          <cell r="C341">
            <v>3</v>
          </cell>
          <cell r="D341">
            <v>0.8</v>
          </cell>
          <cell r="E341">
            <v>0.82499999999999996</v>
          </cell>
          <cell r="F341">
            <v>4</v>
          </cell>
        </row>
        <row r="342">
          <cell r="B342" t="str">
            <v xml:space="preserve">s4- 3 87.5-92.5% </v>
          </cell>
          <cell r="C342">
            <v>3</v>
          </cell>
          <cell r="D342">
            <v>0.875</v>
          </cell>
          <cell r="E342">
            <v>0.92500000000000004</v>
          </cell>
          <cell r="F342">
            <v>4</v>
          </cell>
        </row>
        <row r="343">
          <cell r="B343" t="str">
            <v xml:space="preserve">s4- 4 67.5-70% </v>
          </cell>
          <cell r="C343">
            <v>4</v>
          </cell>
          <cell r="D343">
            <v>0.67500000000000004</v>
          </cell>
          <cell r="E343">
            <v>0.7</v>
          </cell>
          <cell r="F343">
            <v>4</v>
          </cell>
        </row>
        <row r="344">
          <cell r="B344" t="str">
            <v xml:space="preserve">s4- 4 72.5-75% </v>
          </cell>
          <cell r="C344">
            <v>4</v>
          </cell>
          <cell r="D344">
            <v>0.72499999999999998</v>
          </cell>
          <cell r="E344">
            <v>0.75</v>
          </cell>
          <cell r="F344">
            <v>4</v>
          </cell>
        </row>
        <row r="345">
          <cell r="B345" t="str">
            <v xml:space="preserve">s4- 4 75-80% </v>
          </cell>
          <cell r="C345">
            <v>4</v>
          </cell>
          <cell r="D345">
            <v>0.75</v>
          </cell>
          <cell r="E345">
            <v>0.8</v>
          </cell>
          <cell r="F345">
            <v>4</v>
          </cell>
        </row>
        <row r="346">
          <cell r="B346" t="str">
            <v xml:space="preserve">s4- 4 80-82.5% </v>
          </cell>
          <cell r="C346">
            <v>4</v>
          </cell>
          <cell r="D346">
            <v>0.8</v>
          </cell>
          <cell r="E346">
            <v>0.82499999999999996</v>
          </cell>
          <cell r="F346">
            <v>4</v>
          </cell>
        </row>
        <row r="347">
          <cell r="B347" t="str">
            <v xml:space="preserve">s4- 5 75-80% </v>
          </cell>
          <cell r="C347">
            <v>5</v>
          </cell>
          <cell r="D347">
            <v>0.75</v>
          </cell>
          <cell r="E347">
            <v>0.8</v>
          </cell>
          <cell r="F347">
            <v>4</v>
          </cell>
        </row>
        <row r="348">
          <cell r="B348" t="str">
            <v xml:space="preserve">s4- 5 80-82.5% </v>
          </cell>
          <cell r="C348">
            <v>5</v>
          </cell>
          <cell r="D348">
            <v>0.8</v>
          </cell>
          <cell r="E348">
            <v>0.82499999999999996</v>
          </cell>
          <cell r="F348">
            <v>4</v>
          </cell>
        </row>
        <row r="349">
          <cell r="B349" t="str">
            <v xml:space="preserve">s4- 6 55-60% </v>
          </cell>
          <cell r="C349">
            <v>6</v>
          </cell>
          <cell r="D349">
            <v>0.55000000000000004</v>
          </cell>
          <cell r="E349">
            <v>0.6</v>
          </cell>
          <cell r="F349">
            <v>4</v>
          </cell>
        </row>
        <row r="350">
          <cell r="B350" t="str">
            <v xml:space="preserve">s4- 6 75-80% </v>
          </cell>
          <cell r="C350">
            <v>6</v>
          </cell>
          <cell r="D350">
            <v>0.75</v>
          </cell>
          <cell r="E350">
            <v>0.8</v>
          </cell>
          <cell r="F350">
            <v>4</v>
          </cell>
        </row>
        <row r="351">
          <cell r="B351" t="str">
            <v xml:space="preserve">s4- 7 70-75% </v>
          </cell>
          <cell r="C351">
            <v>7</v>
          </cell>
          <cell r="D351">
            <v>0.7</v>
          </cell>
          <cell r="E351">
            <v>0.75</v>
          </cell>
          <cell r="F351">
            <v>4</v>
          </cell>
        </row>
        <row r="352">
          <cell r="B352" t="str">
            <v xml:space="preserve">s4- 8 70-75% </v>
          </cell>
          <cell r="C352">
            <v>8</v>
          </cell>
          <cell r="D352">
            <v>0.7</v>
          </cell>
          <cell r="E352">
            <v>0.75</v>
          </cell>
          <cell r="F352">
            <v>4</v>
          </cell>
        </row>
        <row r="353">
          <cell r="B353" t="str">
            <v xml:space="preserve">s4- 9 65-70% </v>
          </cell>
          <cell r="C353">
            <v>9</v>
          </cell>
          <cell r="D353">
            <v>0.65</v>
          </cell>
          <cell r="E353">
            <v>0.7</v>
          </cell>
          <cell r="F353">
            <v>4</v>
          </cell>
        </row>
        <row r="354">
          <cell r="B354" t="str">
            <v xml:space="preserve">s4- 9 70-75% </v>
          </cell>
          <cell r="C354">
            <v>9</v>
          </cell>
          <cell r="D354">
            <v>0.7</v>
          </cell>
          <cell r="E354">
            <v>0.75</v>
          </cell>
          <cell r="F354">
            <v>4</v>
          </cell>
        </row>
        <row r="355">
          <cell r="B355" t="str">
            <v xml:space="preserve">s4-10 65-70% </v>
          </cell>
          <cell r="C355">
            <v>10</v>
          </cell>
          <cell r="D355">
            <v>0.65</v>
          </cell>
          <cell r="E355">
            <v>0.7</v>
          </cell>
          <cell r="F355">
            <v>4</v>
          </cell>
        </row>
        <row r="356">
          <cell r="B356" t="str">
            <v xml:space="preserve">s4-10 70-75% </v>
          </cell>
          <cell r="C356">
            <v>10</v>
          </cell>
          <cell r="D356">
            <v>0.7</v>
          </cell>
          <cell r="E356">
            <v>0.75</v>
          </cell>
          <cell r="F356">
            <v>4</v>
          </cell>
        </row>
        <row r="357">
          <cell r="B357" t="str">
            <v xml:space="preserve">s4-12 65-70% </v>
          </cell>
          <cell r="C357">
            <v>12</v>
          </cell>
          <cell r="D357">
            <v>0.65</v>
          </cell>
          <cell r="E357">
            <v>0.7</v>
          </cell>
          <cell r="F357">
            <v>4</v>
          </cell>
        </row>
        <row r="358">
          <cell r="B358" t="str">
            <v xml:space="preserve">s4-12 75-77.5% </v>
          </cell>
          <cell r="C358">
            <v>12</v>
          </cell>
          <cell r="D358">
            <v>0.75</v>
          </cell>
          <cell r="E358">
            <v>0.77500000000000002</v>
          </cell>
          <cell r="F358">
            <v>4</v>
          </cell>
        </row>
        <row r="359">
          <cell r="B359" t="str">
            <v xml:space="preserve">s4-15 55-65% </v>
          </cell>
          <cell r="C359">
            <v>15</v>
          </cell>
          <cell r="D359">
            <v>0.55000000000000004</v>
          </cell>
          <cell r="E359">
            <v>0.65</v>
          </cell>
          <cell r="F359">
            <v>4</v>
          </cell>
        </row>
        <row r="360">
          <cell r="B360" t="str">
            <v xml:space="preserve">s4-20 50-60% </v>
          </cell>
          <cell r="C360">
            <v>20</v>
          </cell>
          <cell r="D360">
            <v>0.5</v>
          </cell>
          <cell r="E360">
            <v>0.6</v>
          </cell>
          <cell r="F360">
            <v>4</v>
          </cell>
        </row>
        <row r="361">
          <cell r="B361" t="str">
            <v xml:space="preserve">s4-20 65-70% </v>
          </cell>
          <cell r="C361">
            <v>20</v>
          </cell>
          <cell r="D361">
            <v>0.65</v>
          </cell>
          <cell r="E361">
            <v>0.7</v>
          </cell>
          <cell r="F361">
            <v>4</v>
          </cell>
        </row>
        <row r="362">
          <cell r="B362" t="str">
            <v xml:space="preserve">s5- 1 87-92% </v>
          </cell>
          <cell r="C362">
            <v>1</v>
          </cell>
          <cell r="D362">
            <v>0.875</v>
          </cell>
          <cell r="E362">
            <v>0.92500000000000004</v>
          </cell>
          <cell r="F362">
            <v>5</v>
          </cell>
        </row>
        <row r="363">
          <cell r="B363" t="str">
            <v xml:space="preserve">s5- 3 45-50% </v>
          </cell>
          <cell r="C363">
            <v>3</v>
          </cell>
          <cell r="D363">
            <v>0.45</v>
          </cell>
          <cell r="E363">
            <v>0.5</v>
          </cell>
          <cell r="F363">
            <v>5</v>
          </cell>
        </row>
        <row r="364">
          <cell r="B364" t="str">
            <v xml:space="preserve">s5- 3 70-75% </v>
          </cell>
          <cell r="C364">
            <v>3</v>
          </cell>
          <cell r="D364">
            <v>0.7</v>
          </cell>
          <cell r="E364">
            <v>0.75</v>
          </cell>
          <cell r="F364">
            <v>5</v>
          </cell>
        </row>
        <row r="365">
          <cell r="B365" t="str">
            <v xml:space="preserve">s5- 3 75-80% </v>
          </cell>
          <cell r="C365">
            <v>3</v>
          </cell>
          <cell r="D365">
            <v>0.75</v>
          </cell>
          <cell r="E365">
            <v>0.8</v>
          </cell>
          <cell r="F365">
            <v>5</v>
          </cell>
        </row>
        <row r="366">
          <cell r="B366" t="str">
            <v xml:space="preserve">s5- 3 87.5-92.5% </v>
          </cell>
          <cell r="C366">
            <v>3</v>
          </cell>
          <cell r="D366">
            <v>0.875</v>
          </cell>
          <cell r="E366">
            <v>0.92500000000000004</v>
          </cell>
          <cell r="F366">
            <v>5</v>
          </cell>
        </row>
        <row r="367">
          <cell r="B367" t="str">
            <v xml:space="preserve">s5- 4 75-80% </v>
          </cell>
          <cell r="C367">
            <v>4</v>
          </cell>
          <cell r="D367">
            <v>0.75</v>
          </cell>
          <cell r="E367">
            <v>0.8</v>
          </cell>
          <cell r="F367">
            <v>5</v>
          </cell>
        </row>
        <row r="368">
          <cell r="B368" t="str">
            <v xml:space="preserve">s5- 4 80-82.5% </v>
          </cell>
          <cell r="C368">
            <v>4</v>
          </cell>
          <cell r="D368">
            <v>0.8</v>
          </cell>
          <cell r="E368">
            <v>0.82499999999999996</v>
          </cell>
          <cell r="F368">
            <v>5</v>
          </cell>
        </row>
        <row r="369">
          <cell r="B369" t="str">
            <v xml:space="preserve">s5- 5 45-50% </v>
          </cell>
          <cell r="C369">
            <v>5</v>
          </cell>
          <cell r="D369">
            <v>0.45</v>
          </cell>
          <cell r="E369">
            <v>0.5</v>
          </cell>
          <cell r="F369">
            <v>5</v>
          </cell>
        </row>
        <row r="370">
          <cell r="B370" t="str">
            <v xml:space="preserve">s5- 5 70-75% </v>
          </cell>
          <cell r="C370">
            <v>5</v>
          </cell>
          <cell r="D370">
            <v>0.7</v>
          </cell>
          <cell r="E370">
            <v>0.75</v>
          </cell>
          <cell r="F370">
            <v>5</v>
          </cell>
        </row>
        <row r="371">
          <cell r="B371" t="str">
            <v xml:space="preserve">s5- 5 75-80% </v>
          </cell>
          <cell r="C371">
            <v>5</v>
          </cell>
          <cell r="D371">
            <v>0.75</v>
          </cell>
          <cell r="E371">
            <v>0.8</v>
          </cell>
          <cell r="F371">
            <v>5</v>
          </cell>
        </row>
        <row r="372">
          <cell r="B372" t="str">
            <v xml:space="preserve">s5- 6 45-50% </v>
          </cell>
          <cell r="C372">
            <v>6</v>
          </cell>
          <cell r="D372">
            <v>0.45</v>
          </cell>
          <cell r="E372">
            <v>0.5</v>
          </cell>
          <cell r="F372">
            <v>5</v>
          </cell>
        </row>
        <row r="373">
          <cell r="B373" t="str">
            <v xml:space="preserve">s5- 6 70-75% </v>
          </cell>
          <cell r="C373">
            <v>6</v>
          </cell>
          <cell r="D373">
            <v>0.7</v>
          </cell>
          <cell r="E373">
            <v>0.75</v>
          </cell>
          <cell r="F373">
            <v>5</v>
          </cell>
        </row>
        <row r="374">
          <cell r="B374" t="str">
            <v xml:space="preserve">s5- 7 45-50% </v>
          </cell>
          <cell r="C374">
            <v>7</v>
          </cell>
          <cell r="D374">
            <v>0.45</v>
          </cell>
          <cell r="E374">
            <v>0.5</v>
          </cell>
          <cell r="F374">
            <v>5</v>
          </cell>
        </row>
        <row r="375">
          <cell r="B375" t="str">
            <v xml:space="preserve">s5- 7 70-75% </v>
          </cell>
          <cell r="C375">
            <v>7</v>
          </cell>
          <cell r="D375">
            <v>0.7</v>
          </cell>
          <cell r="E375">
            <v>0.75</v>
          </cell>
          <cell r="F375">
            <v>5</v>
          </cell>
        </row>
        <row r="376">
          <cell r="B376" t="str">
            <v xml:space="preserve">s5- 8 45-50% </v>
          </cell>
          <cell r="C376">
            <v>8</v>
          </cell>
          <cell r="D376">
            <v>0.45</v>
          </cell>
          <cell r="E376">
            <v>0.5</v>
          </cell>
          <cell r="F376">
            <v>5</v>
          </cell>
        </row>
        <row r="377">
          <cell r="B377" t="str">
            <v xml:space="preserve">s5- 8 65-70% </v>
          </cell>
          <cell r="C377">
            <v>8</v>
          </cell>
          <cell r="D377">
            <v>0.65</v>
          </cell>
          <cell r="E377">
            <v>0.7</v>
          </cell>
          <cell r="F377">
            <v>5</v>
          </cell>
        </row>
        <row r="378">
          <cell r="B378" t="str">
            <v xml:space="preserve">s5- 8 70-75% </v>
          </cell>
          <cell r="C378">
            <v>8</v>
          </cell>
          <cell r="D378">
            <v>0.7</v>
          </cell>
          <cell r="E378">
            <v>0.75</v>
          </cell>
          <cell r="F378">
            <v>5</v>
          </cell>
        </row>
        <row r="379">
          <cell r="B379" t="str">
            <v xml:space="preserve">s5- 9 45-50% </v>
          </cell>
          <cell r="C379">
            <v>9</v>
          </cell>
          <cell r="D379">
            <v>0.45</v>
          </cell>
          <cell r="E379">
            <v>0.5</v>
          </cell>
          <cell r="F379">
            <v>5</v>
          </cell>
        </row>
        <row r="380">
          <cell r="B380" t="str">
            <v xml:space="preserve">s5- 9 65-70% </v>
          </cell>
          <cell r="C380">
            <v>9</v>
          </cell>
          <cell r="D380">
            <v>0.65</v>
          </cell>
          <cell r="E380">
            <v>0.7</v>
          </cell>
          <cell r="F380">
            <v>5</v>
          </cell>
        </row>
        <row r="381">
          <cell r="B381" t="str">
            <v xml:space="preserve">s5-10 40-45% </v>
          </cell>
          <cell r="C381">
            <v>10</v>
          </cell>
          <cell r="D381">
            <v>0.4</v>
          </cell>
          <cell r="E381">
            <v>0.45</v>
          </cell>
          <cell r="F381">
            <v>5</v>
          </cell>
        </row>
        <row r="382">
          <cell r="B382" t="str">
            <v xml:space="preserve">s5-10 65-70% </v>
          </cell>
          <cell r="C382">
            <v>10</v>
          </cell>
          <cell r="D382">
            <v>0.65</v>
          </cell>
          <cell r="E382">
            <v>0.7</v>
          </cell>
          <cell r="F382">
            <v>5</v>
          </cell>
        </row>
        <row r="383">
          <cell r="B383" t="str">
            <v xml:space="preserve">s5-12 40-45% </v>
          </cell>
          <cell r="C383">
            <v>12</v>
          </cell>
          <cell r="D383">
            <v>0.4</v>
          </cell>
          <cell r="E383">
            <v>0.45</v>
          </cell>
          <cell r="F383">
            <v>5</v>
          </cell>
        </row>
        <row r="384">
          <cell r="B384" t="str">
            <v xml:space="preserve">s5-12 65-70% </v>
          </cell>
          <cell r="C384">
            <v>12</v>
          </cell>
          <cell r="D384">
            <v>0.65</v>
          </cell>
          <cell r="E384">
            <v>0.7</v>
          </cell>
          <cell r="F384">
            <v>5</v>
          </cell>
        </row>
        <row r="385">
          <cell r="B385" t="str">
            <v xml:space="preserve">s5-15 55-65% </v>
          </cell>
          <cell r="C385">
            <v>15</v>
          </cell>
          <cell r="D385">
            <v>0.55000000000000004</v>
          </cell>
          <cell r="E385">
            <v>0.65</v>
          </cell>
          <cell r="F385">
            <v>5</v>
          </cell>
        </row>
        <row r="386">
          <cell r="B386" t="str">
            <v xml:space="preserve">s5-20 50-60% </v>
          </cell>
          <cell r="C386">
            <v>20</v>
          </cell>
          <cell r="D386">
            <v>0.65</v>
          </cell>
          <cell r="E386">
            <v>0.7</v>
          </cell>
          <cell r="F386">
            <v>5</v>
          </cell>
        </row>
        <row r="387">
          <cell r="B387" t="str">
            <v>SS 2 55-60%</v>
          </cell>
          <cell r="C387" t="str">
            <v>F</v>
          </cell>
          <cell r="D387">
            <v>0.55000000000000004</v>
          </cell>
          <cell r="E387">
            <v>0.65</v>
          </cell>
          <cell r="F387">
            <v>2</v>
          </cell>
        </row>
        <row r="388">
          <cell r="B388" t="str">
            <v>SS 3 55-65%</v>
          </cell>
          <cell r="C388" t="str">
            <v>F</v>
          </cell>
          <cell r="D388">
            <v>0.55000000000000004</v>
          </cell>
          <cell r="E388">
            <v>0.65</v>
          </cell>
          <cell r="F388">
            <v>3</v>
          </cell>
        </row>
        <row r="389">
          <cell r="B389" t="str">
            <v>SS 4 55-65%</v>
          </cell>
          <cell r="C389" t="str">
            <v>F</v>
          </cell>
          <cell r="D389">
            <v>0.55000000000000004</v>
          </cell>
          <cell r="E389">
            <v>0.65</v>
          </cell>
          <cell r="F389">
            <v>4</v>
          </cell>
        </row>
        <row r="391">
          <cell r="B391" t="str">
            <v>sw1-12 - 2.5#</v>
          </cell>
          <cell r="C391">
            <v>12</v>
          </cell>
          <cell r="D391" t="str">
            <v>2.5#</v>
          </cell>
          <cell r="E391" t="str">
            <v>5#</v>
          </cell>
          <cell r="F391">
            <v>1</v>
          </cell>
        </row>
        <row r="392">
          <cell r="B392" t="str">
            <v>sw1-12 - 25#</v>
          </cell>
          <cell r="C392">
            <v>12</v>
          </cell>
          <cell r="D392" t="str">
            <v>25#</v>
          </cell>
          <cell r="E392" t="str">
            <v>45#</v>
          </cell>
          <cell r="F392">
            <v>1</v>
          </cell>
        </row>
        <row r="393">
          <cell r="B393" t="str">
            <v>sw1-12 - 5#</v>
          </cell>
          <cell r="C393">
            <v>12</v>
          </cell>
          <cell r="D393" t="str">
            <v>5#</v>
          </cell>
          <cell r="E393" t="str">
            <v>10#</v>
          </cell>
          <cell r="F393">
            <v>1</v>
          </cell>
        </row>
        <row r="394">
          <cell r="B394" t="str">
            <v>sw1-15 - 2.5#</v>
          </cell>
          <cell r="C394">
            <v>15</v>
          </cell>
          <cell r="D394" t="str">
            <v>2.5#</v>
          </cell>
          <cell r="E394" t="str">
            <v>5#</v>
          </cell>
          <cell r="F394">
            <v>1</v>
          </cell>
        </row>
        <row r="395">
          <cell r="B395" t="str">
            <v>sw1-15 - 25#</v>
          </cell>
          <cell r="C395">
            <v>15</v>
          </cell>
          <cell r="D395" t="str">
            <v>25#</v>
          </cell>
          <cell r="E395" t="str">
            <v>45#</v>
          </cell>
          <cell r="F395">
            <v>1</v>
          </cell>
        </row>
        <row r="396">
          <cell r="B396" t="str">
            <v>sw1-15 - 5#</v>
          </cell>
          <cell r="C396">
            <v>15</v>
          </cell>
          <cell r="D396" t="str">
            <v>5#</v>
          </cell>
          <cell r="E396" t="str">
            <v>10#</v>
          </cell>
          <cell r="F396">
            <v>1</v>
          </cell>
        </row>
        <row r="397">
          <cell r="B397" t="str">
            <v>sw1-20 - 2.5#</v>
          </cell>
          <cell r="C397">
            <v>20</v>
          </cell>
          <cell r="D397" t="str">
            <v>2.5#</v>
          </cell>
          <cell r="E397" t="str">
            <v>5#</v>
          </cell>
          <cell r="F397">
            <v>1</v>
          </cell>
        </row>
        <row r="398">
          <cell r="B398" t="str">
            <v>sw1-20 - 25#</v>
          </cell>
          <cell r="C398">
            <v>20</v>
          </cell>
          <cell r="D398" t="str">
            <v>25#</v>
          </cell>
          <cell r="E398" t="str">
            <v>45#</v>
          </cell>
          <cell r="F398">
            <v>1</v>
          </cell>
        </row>
        <row r="399">
          <cell r="B399" t="str">
            <v>sw1-20 - 5#</v>
          </cell>
          <cell r="C399">
            <v>20</v>
          </cell>
          <cell r="D399" t="str">
            <v>5#</v>
          </cell>
          <cell r="E399" t="str">
            <v>10#</v>
          </cell>
          <cell r="F399">
            <v>1</v>
          </cell>
        </row>
        <row r="400">
          <cell r="B400" t="str">
            <v>sw1-5 - 2.5#</v>
          </cell>
          <cell r="C400">
            <v>5</v>
          </cell>
          <cell r="D400" t="str">
            <v>2.5#</v>
          </cell>
          <cell r="E400" t="str">
            <v>5#</v>
          </cell>
          <cell r="F400">
            <v>1</v>
          </cell>
        </row>
        <row r="401">
          <cell r="B401" t="str">
            <v>sw1-5 - 25#</v>
          </cell>
          <cell r="C401">
            <v>5</v>
          </cell>
          <cell r="D401" t="str">
            <v>25#</v>
          </cell>
          <cell r="E401" t="str">
            <v>45#</v>
          </cell>
          <cell r="F401">
            <v>1</v>
          </cell>
        </row>
        <row r="402">
          <cell r="B402" t="str">
            <v>sw1-5 - 5#</v>
          </cell>
          <cell r="C402">
            <v>5</v>
          </cell>
          <cell r="D402" t="str">
            <v>5#</v>
          </cell>
          <cell r="E402" t="str">
            <v>10#</v>
          </cell>
          <cell r="F402">
            <v>1</v>
          </cell>
        </row>
        <row r="403">
          <cell r="B403" t="str">
            <v>sw1-6 - 2.5#</v>
          </cell>
          <cell r="C403">
            <v>6</v>
          </cell>
          <cell r="D403" t="str">
            <v>2.5#</v>
          </cell>
          <cell r="E403" t="str">
            <v>5#</v>
          </cell>
          <cell r="F403">
            <v>1</v>
          </cell>
        </row>
        <row r="404">
          <cell r="B404" t="str">
            <v>sw1-6 - 25#</v>
          </cell>
          <cell r="C404">
            <v>6</v>
          </cell>
          <cell r="D404" t="str">
            <v>25#</v>
          </cell>
          <cell r="E404" t="str">
            <v>45#</v>
          </cell>
          <cell r="F404">
            <v>1</v>
          </cell>
        </row>
        <row r="405">
          <cell r="B405" t="str">
            <v>sw1-6 - 5#</v>
          </cell>
          <cell r="C405">
            <v>6</v>
          </cell>
          <cell r="D405" t="str">
            <v>5#</v>
          </cell>
          <cell r="E405" t="str">
            <v>10#</v>
          </cell>
          <cell r="F405">
            <v>1</v>
          </cell>
        </row>
        <row r="406">
          <cell r="B406" t="str">
            <v>sw1-8 - 2.5#</v>
          </cell>
          <cell r="C406">
            <v>8</v>
          </cell>
          <cell r="D406" t="str">
            <v>2.5#</v>
          </cell>
          <cell r="E406" t="str">
            <v>5#</v>
          </cell>
          <cell r="F406">
            <v>1</v>
          </cell>
        </row>
        <row r="407">
          <cell r="B407" t="str">
            <v>sw1-8 - 25#</v>
          </cell>
          <cell r="C407">
            <v>8</v>
          </cell>
          <cell r="D407" t="str">
            <v>25#</v>
          </cell>
          <cell r="E407" t="str">
            <v>45#</v>
          </cell>
          <cell r="F407">
            <v>1</v>
          </cell>
        </row>
        <row r="408">
          <cell r="B408" t="str">
            <v>sw1-8 - 5#</v>
          </cell>
          <cell r="C408">
            <v>8</v>
          </cell>
          <cell r="D408" t="str">
            <v>5#</v>
          </cell>
          <cell r="E408" t="str">
            <v>10#</v>
          </cell>
          <cell r="F408">
            <v>1</v>
          </cell>
        </row>
        <row r="409">
          <cell r="B409" t="str">
            <v>sw1-9 - 2.5#</v>
          </cell>
          <cell r="C409">
            <v>9</v>
          </cell>
          <cell r="D409" t="str">
            <v>2.5#</v>
          </cell>
          <cell r="E409" t="str">
            <v>5#</v>
          </cell>
          <cell r="F409">
            <v>1</v>
          </cell>
        </row>
        <row r="410">
          <cell r="B410" t="str">
            <v>sw1-9 - 25#</v>
          </cell>
          <cell r="C410">
            <v>9</v>
          </cell>
          <cell r="D410" t="str">
            <v>25#</v>
          </cell>
          <cell r="E410" t="str">
            <v>45#</v>
          </cell>
          <cell r="F410">
            <v>1</v>
          </cell>
        </row>
        <row r="411">
          <cell r="B411" t="str">
            <v>sw1-9 - 5#</v>
          </cell>
          <cell r="C411">
            <v>9</v>
          </cell>
          <cell r="D411" t="str">
            <v>5#</v>
          </cell>
          <cell r="E411" t="str">
            <v>10#</v>
          </cell>
          <cell r="F411">
            <v>1</v>
          </cell>
        </row>
        <row r="412">
          <cell r="B412" t="str">
            <v>sw2-12 - 2.5#</v>
          </cell>
          <cell r="C412">
            <v>12</v>
          </cell>
          <cell r="D412" t="str">
            <v>2.5#</v>
          </cell>
          <cell r="E412" t="str">
            <v>5#</v>
          </cell>
          <cell r="F412">
            <v>2</v>
          </cell>
        </row>
        <row r="413">
          <cell r="B413" t="str">
            <v>sw2-12 - 25#</v>
          </cell>
          <cell r="C413">
            <v>12</v>
          </cell>
          <cell r="D413" t="str">
            <v>25#</v>
          </cell>
          <cell r="E413" t="str">
            <v>45#</v>
          </cell>
          <cell r="F413">
            <v>2</v>
          </cell>
        </row>
        <row r="414">
          <cell r="B414" t="str">
            <v>sw2-12 - 5#</v>
          </cell>
          <cell r="C414">
            <v>12</v>
          </cell>
          <cell r="D414" t="str">
            <v>5#</v>
          </cell>
          <cell r="E414" t="str">
            <v>10#</v>
          </cell>
          <cell r="F414">
            <v>2</v>
          </cell>
        </row>
        <row r="415">
          <cell r="B415" t="str">
            <v>sw2-15 - 2.5#</v>
          </cell>
          <cell r="C415">
            <v>15</v>
          </cell>
          <cell r="D415" t="str">
            <v>2.5#</v>
          </cell>
          <cell r="E415" t="str">
            <v>5#</v>
          </cell>
          <cell r="F415">
            <v>2</v>
          </cell>
        </row>
        <row r="416">
          <cell r="B416" t="str">
            <v>sw2-15 - 25#</v>
          </cell>
          <cell r="C416">
            <v>15</v>
          </cell>
          <cell r="D416" t="str">
            <v>25#</v>
          </cell>
          <cell r="E416" t="str">
            <v>45#</v>
          </cell>
          <cell r="F416">
            <v>2</v>
          </cell>
        </row>
        <row r="417">
          <cell r="B417" t="str">
            <v>sw2-15 - 5#</v>
          </cell>
          <cell r="C417">
            <v>15</v>
          </cell>
          <cell r="D417" t="str">
            <v>5#</v>
          </cell>
          <cell r="E417" t="str">
            <v>10#</v>
          </cell>
          <cell r="F417">
            <v>2</v>
          </cell>
        </row>
        <row r="418">
          <cell r="B418" t="str">
            <v>sw2-20 - 2.5#</v>
          </cell>
          <cell r="C418">
            <v>20</v>
          </cell>
          <cell r="D418" t="str">
            <v>2.5#</v>
          </cell>
          <cell r="E418" t="str">
            <v>5#</v>
          </cell>
          <cell r="F418">
            <v>2</v>
          </cell>
        </row>
        <row r="419">
          <cell r="B419" t="str">
            <v>sw2-20 - 25#</v>
          </cell>
          <cell r="C419">
            <v>20</v>
          </cell>
          <cell r="D419" t="str">
            <v>25#</v>
          </cell>
          <cell r="E419" t="str">
            <v>45#</v>
          </cell>
          <cell r="F419">
            <v>2</v>
          </cell>
        </row>
        <row r="420">
          <cell r="B420" t="str">
            <v>sw2-20 - 5#</v>
          </cell>
          <cell r="C420">
            <v>20</v>
          </cell>
          <cell r="D420" t="str">
            <v>5#</v>
          </cell>
          <cell r="E420" t="str">
            <v>10#</v>
          </cell>
          <cell r="F420">
            <v>2</v>
          </cell>
        </row>
        <row r="421">
          <cell r="B421" t="str">
            <v>sw2-25 - 2.5#</v>
          </cell>
          <cell r="C421">
            <v>25</v>
          </cell>
          <cell r="D421" t="str">
            <v>2.5#</v>
          </cell>
          <cell r="E421" t="str">
            <v>5#</v>
          </cell>
          <cell r="F421">
            <v>2</v>
          </cell>
        </row>
        <row r="422">
          <cell r="B422" t="str">
            <v>sw2-25 - 25#</v>
          </cell>
          <cell r="C422">
            <v>25</v>
          </cell>
          <cell r="D422" t="str">
            <v>25#</v>
          </cell>
          <cell r="E422" t="str">
            <v>45#</v>
          </cell>
          <cell r="F422">
            <v>2</v>
          </cell>
        </row>
        <row r="423">
          <cell r="B423" t="str">
            <v>sw2-25 - 5#</v>
          </cell>
          <cell r="C423">
            <v>25</v>
          </cell>
          <cell r="D423" t="str">
            <v>5#</v>
          </cell>
          <cell r="E423" t="str">
            <v>10#</v>
          </cell>
          <cell r="F423">
            <v>2</v>
          </cell>
        </row>
        <row r="424">
          <cell r="B424" t="str">
            <v>sw2-5 - 2.5#</v>
          </cell>
          <cell r="C424">
            <v>5</v>
          </cell>
          <cell r="D424" t="str">
            <v>2.5#</v>
          </cell>
          <cell r="E424" t="str">
            <v>5#</v>
          </cell>
          <cell r="F424">
            <v>2</v>
          </cell>
        </row>
        <row r="425">
          <cell r="B425" t="str">
            <v>sw2-5 - 25#</v>
          </cell>
          <cell r="C425">
            <v>5</v>
          </cell>
          <cell r="D425" t="str">
            <v>25#</v>
          </cell>
          <cell r="E425" t="str">
            <v>45#</v>
          </cell>
          <cell r="F425">
            <v>2</v>
          </cell>
        </row>
        <row r="426">
          <cell r="B426" t="str">
            <v>sw2-5 - 5#</v>
          </cell>
          <cell r="C426">
            <v>5</v>
          </cell>
          <cell r="D426" t="str">
            <v>5#</v>
          </cell>
          <cell r="E426" t="str">
            <v>10#</v>
          </cell>
          <cell r="F426">
            <v>2</v>
          </cell>
        </row>
        <row r="427">
          <cell r="B427" t="str">
            <v>sw2-7 - 2.5#</v>
          </cell>
          <cell r="C427">
            <v>7</v>
          </cell>
          <cell r="D427" t="str">
            <v>2.5#</v>
          </cell>
          <cell r="E427" t="str">
            <v>5#</v>
          </cell>
          <cell r="F427">
            <v>2</v>
          </cell>
        </row>
        <row r="428">
          <cell r="B428" t="str">
            <v>sw2-7 - 25#</v>
          </cell>
          <cell r="C428">
            <v>7</v>
          </cell>
          <cell r="D428" t="str">
            <v>25#</v>
          </cell>
          <cell r="E428" t="str">
            <v>45#</v>
          </cell>
          <cell r="F428">
            <v>2</v>
          </cell>
        </row>
        <row r="429">
          <cell r="B429" t="str">
            <v>sw2-7 - 5#</v>
          </cell>
          <cell r="C429">
            <v>7</v>
          </cell>
          <cell r="D429" t="str">
            <v>5#</v>
          </cell>
          <cell r="E429" t="str">
            <v>10#</v>
          </cell>
          <cell r="F429">
            <v>2</v>
          </cell>
        </row>
        <row r="430">
          <cell r="B430" t="str">
            <v>sw2-9 - 2.5#</v>
          </cell>
          <cell r="C430">
            <v>9</v>
          </cell>
          <cell r="D430" t="str">
            <v>2.5#</v>
          </cell>
          <cell r="E430" t="str">
            <v>5#</v>
          </cell>
          <cell r="F430">
            <v>2</v>
          </cell>
        </row>
        <row r="431">
          <cell r="B431" t="str">
            <v>sw2-9 - 25#</v>
          </cell>
          <cell r="C431">
            <v>9</v>
          </cell>
          <cell r="D431" t="str">
            <v>25#</v>
          </cell>
          <cell r="E431" t="str">
            <v>45#</v>
          </cell>
          <cell r="F431">
            <v>2</v>
          </cell>
        </row>
        <row r="432">
          <cell r="B432" t="str">
            <v>sw2-9 - 5#</v>
          </cell>
          <cell r="C432">
            <v>9</v>
          </cell>
          <cell r="D432" t="str">
            <v>5#</v>
          </cell>
          <cell r="E432" t="str">
            <v>10#</v>
          </cell>
          <cell r="F432">
            <v>2</v>
          </cell>
        </row>
        <row r="433">
          <cell r="B433" t="str">
            <v>sw3-12 - 2.5#</v>
          </cell>
          <cell r="C433">
            <v>12</v>
          </cell>
          <cell r="D433" t="str">
            <v>2.5#</v>
          </cell>
          <cell r="E433" t="str">
            <v>5#</v>
          </cell>
          <cell r="F433">
            <v>3</v>
          </cell>
        </row>
        <row r="434">
          <cell r="B434" t="str">
            <v>sw3-12 - 25#</v>
          </cell>
          <cell r="C434">
            <v>12</v>
          </cell>
          <cell r="D434" t="str">
            <v>25#</v>
          </cell>
          <cell r="E434" t="str">
            <v>45#</v>
          </cell>
          <cell r="F434">
            <v>3</v>
          </cell>
        </row>
        <row r="435">
          <cell r="B435" t="str">
            <v>sw3-12 - 5#</v>
          </cell>
          <cell r="C435">
            <v>12</v>
          </cell>
          <cell r="D435" t="str">
            <v>5#</v>
          </cell>
          <cell r="E435" t="str">
            <v>10#</v>
          </cell>
          <cell r="F435">
            <v>3</v>
          </cell>
        </row>
        <row r="436">
          <cell r="B436" t="str">
            <v>sw3-15 - 2.5#</v>
          </cell>
          <cell r="C436">
            <v>15</v>
          </cell>
          <cell r="D436" t="str">
            <v>2.5#</v>
          </cell>
          <cell r="E436" t="str">
            <v>5#</v>
          </cell>
          <cell r="F436">
            <v>3</v>
          </cell>
        </row>
        <row r="437">
          <cell r="B437" t="str">
            <v>sw3-15 - 25#</v>
          </cell>
          <cell r="C437">
            <v>15</v>
          </cell>
          <cell r="D437" t="str">
            <v>25#</v>
          </cell>
          <cell r="E437" t="str">
            <v>45#</v>
          </cell>
          <cell r="F437">
            <v>3</v>
          </cell>
        </row>
        <row r="438">
          <cell r="B438" t="str">
            <v>sw3-15 - 5#</v>
          </cell>
          <cell r="C438">
            <v>15</v>
          </cell>
          <cell r="D438" t="str">
            <v>5#</v>
          </cell>
          <cell r="E438" t="str">
            <v>10#</v>
          </cell>
          <cell r="F438">
            <v>3</v>
          </cell>
        </row>
        <row r="439">
          <cell r="B439" t="str">
            <v>sw3-20 - 2.5#</v>
          </cell>
          <cell r="C439">
            <v>20</v>
          </cell>
          <cell r="D439" t="str">
            <v>2.5#</v>
          </cell>
          <cell r="E439" t="str">
            <v>5#</v>
          </cell>
          <cell r="F439">
            <v>3</v>
          </cell>
        </row>
        <row r="440">
          <cell r="B440" t="str">
            <v>sw3-20 - 25#</v>
          </cell>
          <cell r="C440">
            <v>20</v>
          </cell>
          <cell r="D440" t="str">
            <v>25#</v>
          </cell>
          <cell r="E440" t="str">
            <v>45#</v>
          </cell>
          <cell r="F440">
            <v>3</v>
          </cell>
        </row>
        <row r="441">
          <cell r="B441" t="str">
            <v>sw3-20 - 5#</v>
          </cell>
          <cell r="C441">
            <v>20</v>
          </cell>
          <cell r="D441" t="str">
            <v>5#</v>
          </cell>
          <cell r="E441" t="str">
            <v>10#</v>
          </cell>
          <cell r="F441">
            <v>3</v>
          </cell>
        </row>
        <row r="442">
          <cell r="B442" t="str">
            <v>sw3-25 - 2.5#</v>
          </cell>
          <cell r="C442">
            <v>25</v>
          </cell>
          <cell r="D442" t="str">
            <v>2.5#</v>
          </cell>
          <cell r="E442" t="str">
            <v>5#</v>
          </cell>
          <cell r="F442">
            <v>3</v>
          </cell>
        </row>
        <row r="443">
          <cell r="B443" t="str">
            <v>sw3-25 - 25#</v>
          </cell>
          <cell r="C443">
            <v>25</v>
          </cell>
          <cell r="D443" t="str">
            <v>25#</v>
          </cell>
          <cell r="E443" t="str">
            <v>45#</v>
          </cell>
          <cell r="F443">
            <v>3</v>
          </cell>
        </row>
        <row r="444">
          <cell r="B444" t="str">
            <v>sw3-25 - 5#</v>
          </cell>
          <cell r="C444">
            <v>25</v>
          </cell>
          <cell r="D444" t="str">
            <v>5#</v>
          </cell>
          <cell r="E444" t="str">
            <v>10#</v>
          </cell>
          <cell r="F444">
            <v>3</v>
          </cell>
        </row>
        <row r="445">
          <cell r="B445" t="str">
            <v>sw3-5 - 2.5#</v>
          </cell>
          <cell r="C445">
            <v>5</v>
          </cell>
          <cell r="D445" t="str">
            <v>2.5#</v>
          </cell>
          <cell r="E445" t="str">
            <v>5#</v>
          </cell>
          <cell r="F445">
            <v>3</v>
          </cell>
        </row>
        <row r="446">
          <cell r="B446" t="str">
            <v>sw3-5 - 25#</v>
          </cell>
          <cell r="C446">
            <v>5</v>
          </cell>
          <cell r="D446" t="str">
            <v>25#</v>
          </cell>
          <cell r="E446" t="str">
            <v>45#</v>
          </cell>
          <cell r="F446">
            <v>3</v>
          </cell>
        </row>
        <row r="447">
          <cell r="B447" t="str">
            <v>sw3-5 - 5#</v>
          </cell>
          <cell r="C447">
            <v>5</v>
          </cell>
          <cell r="D447" t="str">
            <v>5#</v>
          </cell>
          <cell r="E447" t="str">
            <v>10#</v>
          </cell>
          <cell r="F447">
            <v>3</v>
          </cell>
        </row>
        <row r="448">
          <cell r="B448" t="str">
            <v>sw3-7 - 2.5#</v>
          </cell>
          <cell r="C448">
            <v>7</v>
          </cell>
          <cell r="D448" t="str">
            <v>2.5#</v>
          </cell>
          <cell r="E448" t="str">
            <v>5#</v>
          </cell>
          <cell r="F448">
            <v>3</v>
          </cell>
        </row>
        <row r="449">
          <cell r="B449" t="str">
            <v>sw3-7 - 25#</v>
          </cell>
          <cell r="C449">
            <v>7</v>
          </cell>
          <cell r="D449" t="str">
            <v>25#</v>
          </cell>
          <cell r="E449" t="str">
            <v>45#</v>
          </cell>
          <cell r="F449">
            <v>3</v>
          </cell>
        </row>
        <row r="450">
          <cell r="B450" t="str">
            <v>sw3-7 - 5#</v>
          </cell>
          <cell r="C450">
            <v>7</v>
          </cell>
          <cell r="D450" t="str">
            <v>5#</v>
          </cell>
          <cell r="E450" t="str">
            <v>10#</v>
          </cell>
          <cell r="F450">
            <v>3</v>
          </cell>
        </row>
        <row r="451">
          <cell r="B451" t="str">
            <v>sw3-9 - 2.5#</v>
          </cell>
          <cell r="C451">
            <v>9</v>
          </cell>
          <cell r="D451" t="str">
            <v>2.5#</v>
          </cell>
          <cell r="E451" t="str">
            <v>5#</v>
          </cell>
          <cell r="F451">
            <v>3</v>
          </cell>
        </row>
        <row r="452">
          <cell r="B452" t="str">
            <v>sw3-9 - 25#</v>
          </cell>
          <cell r="C452">
            <v>9</v>
          </cell>
          <cell r="D452" t="str">
            <v>25#</v>
          </cell>
          <cell r="E452" t="str">
            <v>45#</v>
          </cell>
          <cell r="F452">
            <v>3</v>
          </cell>
        </row>
        <row r="453">
          <cell r="B453" t="str">
            <v>sw3-9 - 5#</v>
          </cell>
          <cell r="C453">
            <v>9</v>
          </cell>
          <cell r="D453" t="str">
            <v>5#</v>
          </cell>
          <cell r="E453" t="str">
            <v>10#</v>
          </cell>
          <cell r="F453">
            <v>3</v>
          </cell>
        </row>
        <row r="454">
          <cell r="B454" t="str">
            <v>T 10 BF</v>
          </cell>
          <cell r="C454" t="str">
            <v>12s</v>
          </cell>
          <cell r="D454">
            <v>0.75</v>
          </cell>
          <cell r="E454">
            <v>0.85</v>
          </cell>
          <cell r="F454" t="str">
            <v>BF</v>
          </cell>
        </row>
        <row r="455">
          <cell r="B455" t="str">
            <v>T 15 1s</v>
          </cell>
          <cell r="C455" t="str">
            <v>15S</v>
          </cell>
          <cell r="D455">
            <v>0.6</v>
          </cell>
          <cell r="E455">
            <v>0</v>
          </cell>
          <cell r="F455">
            <v>1</v>
          </cell>
        </row>
        <row r="456">
          <cell r="B456" t="str">
            <v>T 30 1s</v>
          </cell>
          <cell r="C456" t="str">
            <v>30s</v>
          </cell>
          <cell r="D456">
            <v>0.4</v>
          </cell>
          <cell r="E456">
            <v>0</v>
          </cell>
          <cell r="F456">
            <v>1</v>
          </cell>
        </row>
        <row r="457">
          <cell r="B457" t="str">
            <v>T 45 1s</v>
          </cell>
          <cell r="C457" t="str">
            <v>45S</v>
          </cell>
          <cell r="D457">
            <v>0.4</v>
          </cell>
          <cell r="E457">
            <v>0</v>
          </cell>
          <cell r="F457">
            <v>1</v>
          </cell>
        </row>
        <row r="458">
          <cell r="B458" t="str">
            <v>T 60 1s</v>
          </cell>
          <cell r="C458" t="str">
            <v>60S</v>
          </cell>
          <cell r="D458">
            <v>0.4</v>
          </cell>
          <cell r="E458">
            <v>0</v>
          </cell>
          <cell r="F458">
            <v>1</v>
          </cell>
        </row>
        <row r="459">
          <cell r="B459" t="str">
            <v>T 90 1s</v>
          </cell>
          <cell r="C459" t="str">
            <v>90S</v>
          </cell>
          <cell r="D459">
            <v>0.4</v>
          </cell>
          <cell r="E459">
            <v>0</v>
          </cell>
          <cell r="F459">
            <v>1</v>
          </cell>
        </row>
        <row r="460">
          <cell r="B460" t="str">
            <v>T 120 1s</v>
          </cell>
          <cell r="C460" t="str">
            <v>120S</v>
          </cell>
          <cell r="D460">
            <v>0.4</v>
          </cell>
          <cell r="E460">
            <v>0</v>
          </cell>
          <cell r="F460">
            <v>1</v>
          </cell>
        </row>
        <row r="461">
          <cell r="B461" t="str">
            <v>T 300 1s</v>
          </cell>
          <cell r="C461" t="str">
            <v>300S</v>
          </cell>
          <cell r="D461">
            <v>0.4</v>
          </cell>
          <cell r="E461">
            <v>0</v>
          </cell>
          <cell r="F461">
            <v>1</v>
          </cell>
        </row>
        <row r="462">
          <cell r="B462" t="str">
            <v>T 10 2s</v>
          </cell>
          <cell r="C462" t="str">
            <v>10S</v>
          </cell>
          <cell r="D462">
            <v>0.6</v>
          </cell>
          <cell r="E462">
            <v>0</v>
          </cell>
          <cell r="F462">
            <v>2</v>
          </cell>
        </row>
        <row r="463">
          <cell r="B463" t="str">
            <v>T 15 2s</v>
          </cell>
          <cell r="C463" t="str">
            <v>15S</v>
          </cell>
          <cell r="D463">
            <v>0.6</v>
          </cell>
          <cell r="E463">
            <v>0</v>
          </cell>
          <cell r="F463">
            <v>2</v>
          </cell>
        </row>
        <row r="464">
          <cell r="B464" t="str">
            <v>T 30 2s</v>
          </cell>
          <cell r="C464" t="str">
            <v>30S</v>
          </cell>
          <cell r="D464">
            <v>0.6</v>
          </cell>
          <cell r="E464">
            <v>0</v>
          </cell>
          <cell r="F464">
            <v>2</v>
          </cell>
        </row>
        <row r="465">
          <cell r="B465" t="str">
            <v>T 30 2s</v>
          </cell>
          <cell r="C465" t="str">
            <v>30S</v>
          </cell>
          <cell r="D465">
            <v>0.6</v>
          </cell>
          <cell r="E465">
            <v>0</v>
          </cell>
          <cell r="F465">
            <v>2</v>
          </cell>
        </row>
        <row r="466">
          <cell r="B466" t="str">
            <v>T 120 2s</v>
          </cell>
          <cell r="C466" t="str">
            <v>120S</v>
          </cell>
          <cell r="D466">
            <v>0.15</v>
          </cell>
          <cell r="E466">
            <v>0.2</v>
          </cell>
          <cell r="F466">
            <v>2</v>
          </cell>
        </row>
        <row r="467">
          <cell r="B467" t="str">
            <v>T 10 3s</v>
          </cell>
          <cell r="C467" t="str">
            <v>10S</v>
          </cell>
          <cell r="D467">
            <v>0.6</v>
          </cell>
          <cell r="E467">
            <v>0</v>
          </cell>
          <cell r="F467">
            <v>3</v>
          </cell>
        </row>
        <row r="468">
          <cell r="B468" t="str">
            <v>T 15 3s</v>
          </cell>
          <cell r="C468" t="str">
            <v>15S</v>
          </cell>
          <cell r="D468">
            <v>0.6</v>
          </cell>
          <cell r="E468">
            <v>0</v>
          </cell>
          <cell r="F468">
            <v>3</v>
          </cell>
        </row>
        <row r="469">
          <cell r="B469" t="str">
            <v>T 30 3s</v>
          </cell>
          <cell r="C469" t="str">
            <v>30S</v>
          </cell>
          <cell r="D469">
            <v>0.6</v>
          </cell>
          <cell r="E469">
            <v>0</v>
          </cell>
          <cell r="F469">
            <v>3</v>
          </cell>
        </row>
        <row r="470">
          <cell r="B470" t="str">
            <v>T 120 3s</v>
          </cell>
          <cell r="C470" t="str">
            <v>120S</v>
          </cell>
          <cell r="D470">
            <v>0.15</v>
          </cell>
          <cell r="E470">
            <v>0.2</v>
          </cell>
          <cell r="F470">
            <v>3</v>
          </cell>
        </row>
        <row r="471">
          <cell r="B471" t="str">
            <v>T 10 4s</v>
          </cell>
          <cell r="C471" t="str">
            <v>6S</v>
          </cell>
          <cell r="D471">
            <v>0.6</v>
          </cell>
          <cell r="E471">
            <v>0</v>
          </cell>
          <cell r="F471">
            <v>4</v>
          </cell>
        </row>
        <row r="472">
          <cell r="B472" t="str">
            <v>T 10 4s</v>
          </cell>
          <cell r="C472" t="str">
            <v>10S</v>
          </cell>
          <cell r="D472">
            <v>0.6</v>
          </cell>
          <cell r="E472">
            <v>0</v>
          </cell>
          <cell r="F472">
            <v>4</v>
          </cell>
        </row>
        <row r="473">
          <cell r="B473" t="str">
            <v>T 30 4s</v>
          </cell>
          <cell r="C473" t="str">
            <v>30S</v>
          </cell>
          <cell r="D473">
            <v>0.6</v>
          </cell>
          <cell r="E473">
            <v>0</v>
          </cell>
          <cell r="F473">
            <v>4</v>
          </cell>
        </row>
        <row r="474">
          <cell r="B474" t="str">
            <v>T 180 1s</v>
          </cell>
          <cell r="C474" t="str">
            <v>180s</v>
          </cell>
          <cell r="D474">
            <v>0.6</v>
          </cell>
          <cell r="E474">
            <v>0</v>
          </cell>
          <cell r="F474">
            <v>1</v>
          </cell>
        </row>
        <row r="475">
          <cell r="B475" t="str">
            <v>T 3-1 min int</v>
          </cell>
          <cell r="C475" t="str">
            <v>180s</v>
          </cell>
          <cell r="D475">
            <v>0.6</v>
          </cell>
          <cell r="E475">
            <v>0</v>
          </cell>
          <cell r="F475">
            <v>1</v>
          </cell>
        </row>
        <row r="476">
          <cell r="B476" t="str">
            <v>T 300 1s</v>
          </cell>
          <cell r="C476" t="str">
            <v>300S</v>
          </cell>
          <cell r="D476">
            <v>0.6</v>
          </cell>
          <cell r="E476">
            <v>0</v>
          </cell>
          <cell r="F476">
            <v>1</v>
          </cell>
        </row>
        <row r="477">
          <cell r="B477" t="str">
            <v xml:space="preserve">Vs3-654 80-90% </v>
          </cell>
          <cell r="C477" t="str">
            <v>6,5,4</v>
          </cell>
          <cell r="D477">
            <v>0.8</v>
          </cell>
          <cell r="E477">
            <v>0.9</v>
          </cell>
          <cell r="F477">
            <v>3</v>
          </cell>
        </row>
        <row r="478">
          <cell r="B478" t="str">
            <v xml:space="preserve">Vs3-864 70-80% </v>
          </cell>
          <cell r="C478" t="str">
            <v>8,6,4</v>
          </cell>
          <cell r="D478">
            <v>0.7</v>
          </cell>
          <cell r="E478">
            <v>0.8</v>
          </cell>
          <cell r="F478">
            <v>3</v>
          </cell>
        </row>
        <row r="479">
          <cell r="B479" t="str">
            <v xml:space="preserve">Vs3-975 70-80% </v>
          </cell>
          <cell r="C479" t="str">
            <v>9,7,5</v>
          </cell>
          <cell r="D479">
            <v>0.7</v>
          </cell>
          <cell r="E479">
            <v>0.8</v>
          </cell>
          <cell r="F479">
            <v>3</v>
          </cell>
        </row>
        <row r="480">
          <cell r="B480" t="str">
            <v xml:space="preserve">Vs3-1296 65-80% </v>
          </cell>
          <cell r="C480" t="str">
            <v>12,9,6</v>
          </cell>
          <cell r="D480">
            <v>0.65</v>
          </cell>
          <cell r="E480">
            <v>0.8</v>
          </cell>
          <cell r="F480">
            <v>3</v>
          </cell>
        </row>
        <row r="481">
          <cell r="B481" t="str">
            <v xml:space="preserve">Vs4-654480 -90% </v>
          </cell>
          <cell r="C481" t="str">
            <v>6,5,4,4</v>
          </cell>
          <cell r="D481">
            <v>0.8</v>
          </cell>
          <cell r="E481">
            <v>0.9</v>
          </cell>
          <cell r="F481">
            <v>4</v>
          </cell>
        </row>
        <row r="482">
          <cell r="B482" t="str">
            <v xml:space="preserve">Vs4-8654 70-80% </v>
          </cell>
          <cell r="C482" t="str">
            <v>8,6,5,4</v>
          </cell>
          <cell r="D482">
            <v>0.7</v>
          </cell>
          <cell r="E482">
            <v>0.8</v>
          </cell>
          <cell r="F482">
            <v>4</v>
          </cell>
        </row>
        <row r="483">
          <cell r="B483" t="str">
            <v xml:space="preserve">Vs4-9765 70-80% </v>
          </cell>
          <cell r="C483" t="str">
            <v>9,7,6,5</v>
          </cell>
          <cell r="D483">
            <v>0.7</v>
          </cell>
          <cell r="E483">
            <v>0.8</v>
          </cell>
          <cell r="F483">
            <v>4</v>
          </cell>
        </row>
        <row r="484">
          <cell r="B484" t="str">
            <v xml:space="preserve">Vs4-12975 65-80% </v>
          </cell>
          <cell r="C484" t="str">
            <v>12,9,7,6</v>
          </cell>
          <cell r="D484">
            <v>0.65</v>
          </cell>
          <cell r="E484">
            <v>0.8</v>
          </cell>
          <cell r="F484">
            <v>4</v>
          </cell>
        </row>
        <row r="485">
          <cell r="B485" t="str">
            <v>Strip 4 set</v>
          </cell>
          <cell r="C485" t="str">
            <v>FFFF</v>
          </cell>
          <cell r="D485">
            <v>0.65</v>
          </cell>
          <cell r="E485">
            <v>0.35</v>
          </cell>
          <cell r="F485">
            <v>4</v>
          </cell>
        </row>
        <row r="486">
          <cell r="B486" t="str">
            <v>Strip 3 Set</v>
          </cell>
          <cell r="C486" t="str">
            <v>FFF</v>
          </cell>
          <cell r="D486">
            <v>0.7</v>
          </cell>
          <cell r="E486">
            <v>0.4</v>
          </cell>
          <cell r="F486">
            <v>3</v>
          </cell>
        </row>
        <row r="487">
          <cell r="B487" t="str">
            <v>Iso Failure 4</v>
          </cell>
          <cell r="C487" t="str">
            <v>FFFF</v>
          </cell>
          <cell r="D487">
            <v>0.65</v>
          </cell>
          <cell r="E487">
            <v>0.35</v>
          </cell>
          <cell r="F487">
            <v>4</v>
          </cell>
        </row>
        <row r="488">
          <cell r="B488" t="str">
            <v>Iso Failure 3</v>
          </cell>
          <cell r="C488" t="str">
            <v>FFF</v>
          </cell>
          <cell r="D488">
            <v>0.7</v>
          </cell>
          <cell r="E488">
            <v>0.4</v>
          </cell>
          <cell r="F488">
            <v>3</v>
          </cell>
        </row>
        <row r="509">
          <cell r="G509" t="str">
            <v>Set notes 200</v>
          </cell>
        </row>
        <row r="514">
          <cell r="B514" t="str">
            <v>SYSTEM 200</v>
          </cell>
        </row>
      </sheetData>
      <sheetData sheetId="9">
        <row r="45">
          <cell r="C45" t="str">
            <v>Strength Prep Upper 1</v>
          </cell>
          <cell r="D45" t="str">
            <v>STRPREP1</v>
          </cell>
        </row>
        <row r="46">
          <cell r="C46" t="str">
            <v>Strength Prep Upper 2</v>
          </cell>
          <cell r="D46" t="str">
            <v>STRPREP2</v>
          </cell>
        </row>
        <row r="47">
          <cell r="C47" t="str">
            <v>Strength Prep Upper 3</v>
          </cell>
          <cell r="D47" t="str">
            <v>STRPREP3</v>
          </cell>
        </row>
        <row r="48">
          <cell r="C48" t="str">
            <v>Strength Prep Upper 4</v>
          </cell>
          <cell r="D48" t="str">
            <v>STRPREP4</v>
          </cell>
        </row>
        <row r="49">
          <cell r="C49" t="str">
            <v>Strength Prep Upper 5</v>
          </cell>
          <cell r="D49" t="str">
            <v>STRPREP5</v>
          </cell>
        </row>
        <row r="50">
          <cell r="C50" t="str">
            <v>Strength Prep Upper 6</v>
          </cell>
          <cell r="D50" t="str">
            <v>STRPREP6</v>
          </cell>
        </row>
        <row r="51">
          <cell r="C51" t="str">
            <v>Strength Prep Upper 7</v>
          </cell>
          <cell r="D51" t="str">
            <v>STRPREP7</v>
          </cell>
        </row>
        <row r="52">
          <cell r="C52" t="str">
            <v>Strength Prep Upper 8</v>
          </cell>
          <cell r="D52" t="str">
            <v>STRPREP8</v>
          </cell>
        </row>
        <row r="53">
          <cell r="C53" t="str">
            <v>Strength Prep Upper 9</v>
          </cell>
          <cell r="D53" t="str">
            <v>STRPREP9</v>
          </cell>
        </row>
        <row r="54">
          <cell r="C54" t="str">
            <v>Strength Prep Leg 1</v>
          </cell>
          <cell r="D54" t="str">
            <v>STRPREP10</v>
          </cell>
        </row>
        <row r="55">
          <cell r="C55" t="str">
            <v>Strength Prep Leg 2</v>
          </cell>
          <cell r="D55" t="str">
            <v>STRPREP11</v>
          </cell>
        </row>
        <row r="56">
          <cell r="C56" t="str">
            <v>Strength Prep Leg 3</v>
          </cell>
          <cell r="D56" t="str">
            <v>STRPREP12</v>
          </cell>
        </row>
        <row r="57">
          <cell r="C57" t="str">
            <v>Strength Prep Leg 4</v>
          </cell>
          <cell r="D57" t="str">
            <v>STRPREP13</v>
          </cell>
        </row>
        <row r="58">
          <cell r="C58" t="str">
            <v>Strength Prep Leg 5</v>
          </cell>
          <cell r="D58" t="str">
            <v>STRPREP14</v>
          </cell>
        </row>
        <row r="59">
          <cell r="C59" t="str">
            <v>Strength Prep Leg 6</v>
          </cell>
          <cell r="D59" t="str">
            <v>STRPREP15</v>
          </cell>
        </row>
        <row r="60">
          <cell r="C60" t="str">
            <v>Strength Prep Leg 7</v>
          </cell>
          <cell r="D60" t="str">
            <v>STRPREP16</v>
          </cell>
        </row>
        <row r="61">
          <cell r="C61" t="str">
            <v>Strength Prep Leg 8</v>
          </cell>
          <cell r="D61" t="str">
            <v>STRPREP17</v>
          </cell>
        </row>
        <row r="62">
          <cell r="C62" t="str">
            <v>Strength Prep Leg 9</v>
          </cell>
          <cell r="D62" t="str">
            <v>STRPREP18</v>
          </cell>
        </row>
        <row r="63">
          <cell r="C63" t="str">
            <v>Strength Prep Leg 10</v>
          </cell>
          <cell r="D63" t="str">
            <v>STRPREP19</v>
          </cell>
        </row>
        <row r="64">
          <cell r="C64" t="str">
            <v>Strength Prep Both 1</v>
          </cell>
          <cell r="D64" t="str">
            <v>STRPREP20</v>
          </cell>
        </row>
        <row r="65">
          <cell r="C65" t="str">
            <v>Strength Prep Both 2</v>
          </cell>
          <cell r="D65" t="str">
            <v>STRPREP21</v>
          </cell>
        </row>
        <row r="66">
          <cell r="C66" t="str">
            <v>Strength Prep Both 3</v>
          </cell>
          <cell r="D66" t="str">
            <v>STRPREP22</v>
          </cell>
        </row>
        <row r="67">
          <cell r="C67" t="str">
            <v>Strength Prep Both 4</v>
          </cell>
          <cell r="D67" t="str">
            <v>STRPREP23</v>
          </cell>
        </row>
        <row r="68">
          <cell r="C68" t="str">
            <v>Strength Prep Both 5</v>
          </cell>
          <cell r="D68" t="str">
            <v>STRPREP24</v>
          </cell>
        </row>
        <row r="69">
          <cell r="C69" t="str">
            <v>Strength Prep Both 6</v>
          </cell>
          <cell r="D69" t="str">
            <v>STRPREP25</v>
          </cell>
        </row>
      </sheetData>
      <sheetData sheetId="10">
        <row r="47">
          <cell r="C47" t="str">
            <v>Complete Hurdle Warm Up</v>
          </cell>
          <cell r="D47" t="str">
            <v>WARMUP1</v>
          </cell>
        </row>
        <row r="48">
          <cell r="C48" t="str">
            <v xml:space="preserve">Short Hurdle Workout </v>
          </cell>
          <cell r="D48" t="str">
            <v>WARMUP2</v>
          </cell>
        </row>
        <row r="49">
          <cell r="C49" t="str">
            <v>Dynamic Warmup  Level 1A</v>
          </cell>
          <cell r="D49" t="str">
            <v>WARMUP3</v>
          </cell>
        </row>
        <row r="50">
          <cell r="C50" t="str">
            <v>Dynamic Warmup  Level 1B</v>
          </cell>
          <cell r="D50" t="str">
            <v>WARMUP4</v>
          </cell>
        </row>
        <row r="51">
          <cell r="C51" t="str">
            <v>WARMUP5</v>
          </cell>
          <cell r="D51" t="str">
            <v>WARMUP5</v>
          </cell>
        </row>
        <row r="52">
          <cell r="C52" t="str">
            <v>Summer Warm up Home</v>
          </cell>
          <cell r="D52" t="str">
            <v>WARMUP6</v>
          </cell>
        </row>
        <row r="53">
          <cell r="C53" t="str">
            <v>WARMUP7</v>
          </cell>
          <cell r="D53" t="str">
            <v>WARMUP7</v>
          </cell>
        </row>
        <row r="54">
          <cell r="C54" t="str">
            <v>WARMUP8</v>
          </cell>
          <cell r="D54" t="str">
            <v>WARMUP8</v>
          </cell>
        </row>
        <row r="55">
          <cell r="C55" t="str">
            <v>WARMUP9</v>
          </cell>
          <cell r="D55" t="str">
            <v>WARMUP9</v>
          </cell>
        </row>
        <row r="56">
          <cell r="C56" t="str">
            <v>WARMUP10</v>
          </cell>
          <cell r="D56" t="str">
            <v>WARMUP10</v>
          </cell>
        </row>
        <row r="57">
          <cell r="C57" t="str">
            <v>WARMUP11</v>
          </cell>
          <cell r="D57" t="str">
            <v>WARMUP11</v>
          </cell>
        </row>
        <row r="58">
          <cell r="C58" t="str">
            <v>WARMUP12</v>
          </cell>
          <cell r="D58" t="str">
            <v>WARMUP12</v>
          </cell>
        </row>
        <row r="59">
          <cell r="C59" t="str">
            <v>WARMUP13</v>
          </cell>
          <cell r="D59" t="str">
            <v>WARMUP13</v>
          </cell>
        </row>
        <row r="60">
          <cell r="C60" t="str">
            <v>WARMUP14</v>
          </cell>
          <cell r="D60" t="str">
            <v>WARMUP14</v>
          </cell>
        </row>
        <row r="61">
          <cell r="C61" t="str">
            <v>WARMUP15</v>
          </cell>
          <cell r="D61" t="str">
            <v>WARMUP15</v>
          </cell>
        </row>
        <row r="62">
          <cell r="C62" t="str">
            <v>WARMUP16</v>
          </cell>
          <cell r="D62" t="str">
            <v>WARMUP16</v>
          </cell>
        </row>
        <row r="63">
          <cell r="C63" t="str">
            <v>WARMUP17</v>
          </cell>
          <cell r="D63" t="str">
            <v>WARMUP17</v>
          </cell>
        </row>
        <row r="64">
          <cell r="C64" t="str">
            <v>WARMUP18</v>
          </cell>
          <cell r="D64" t="str">
            <v>WARMUP18</v>
          </cell>
        </row>
        <row r="65">
          <cell r="C65" t="str">
            <v>WARMUP19</v>
          </cell>
          <cell r="D65" t="str">
            <v>WARMUP19</v>
          </cell>
        </row>
        <row r="66">
          <cell r="C66" t="str">
            <v>WARMUP20</v>
          </cell>
          <cell r="D66" t="str">
            <v>WARMUP20</v>
          </cell>
        </row>
        <row r="67">
          <cell r="C67" t="str">
            <v>WARMUP21</v>
          </cell>
          <cell r="D67" t="str">
            <v>WARMUP21</v>
          </cell>
        </row>
        <row r="68">
          <cell r="C68" t="str">
            <v>WARMUP22</v>
          </cell>
          <cell r="D68" t="str">
            <v>WARMUP22</v>
          </cell>
        </row>
        <row r="69">
          <cell r="C69" t="str">
            <v>WARMUP23</v>
          </cell>
          <cell r="D69" t="str">
            <v>WARMUP23</v>
          </cell>
        </row>
        <row r="70">
          <cell r="C70" t="str">
            <v>WARMUP24</v>
          </cell>
          <cell r="D70" t="str">
            <v>WARMUP24</v>
          </cell>
        </row>
        <row r="71">
          <cell r="C71" t="str">
            <v>WARMUP25</v>
          </cell>
          <cell r="D71" t="str">
            <v>WARMUP25</v>
          </cell>
        </row>
      </sheetData>
      <sheetData sheetId="11">
        <row r="3">
          <cell r="F3" t="str">
            <v>OLYMPIC</v>
          </cell>
          <cell r="G3" t="str">
            <v>CHEST</v>
          </cell>
          <cell r="H3" t="str">
            <v>BACK</v>
          </cell>
          <cell r="I3" t="str">
            <v>LEGS</v>
          </cell>
          <cell r="J3" t="str">
            <v>QUAD</v>
          </cell>
          <cell r="K3" t="str">
            <v>HAMSTRINGS</v>
          </cell>
          <cell r="L3" t="str">
            <v>BICEPS</v>
          </cell>
          <cell r="M3" t="str">
            <v>TRICEPS</v>
          </cell>
          <cell r="N3" t="str">
            <v>ABDOMINALS</v>
          </cell>
          <cell r="O3" t="str">
            <v>PREHAB</v>
          </cell>
          <cell r="P3" t="str">
            <v>GRIP</v>
          </cell>
          <cell r="Q3" t="str">
            <v>SHOULDERS</v>
          </cell>
          <cell r="R3" t="str">
            <v>CALVES</v>
          </cell>
          <cell r="S3" t="str">
            <v>RESTORATION</v>
          </cell>
          <cell r="T3" t="str">
            <v>NECK</v>
          </cell>
          <cell r="U3" t="str">
            <v>INJURY</v>
          </cell>
          <cell r="V3" t="str">
            <v>MANUAL</v>
          </cell>
          <cell r="W3" t="str">
            <v>PLYO LEG</v>
          </cell>
          <cell r="X3" t="str">
            <v>BALANCE</v>
          </cell>
          <cell r="Y3" t="str">
            <v>COMB MOVEMENT</v>
          </cell>
          <cell r="Z3" t="str">
            <v>PLYO CHEST</v>
          </cell>
          <cell r="AA3" t="str">
            <v>MED BALL TOSS</v>
          </cell>
          <cell r="AB3" t="str">
            <v>Gpp</v>
          </cell>
          <cell r="AC3" t="str">
            <v>Iso</v>
          </cell>
          <cell r="AD3" t="str">
            <v>GR3</v>
          </cell>
          <cell r="AE3" t="str">
            <v>GR4</v>
          </cell>
          <cell r="AF3" t="str">
            <v>GPW</v>
          </cell>
        </row>
        <row r="4">
          <cell r="F4" t="str">
            <v>OLY</v>
          </cell>
          <cell r="G4" t="str">
            <v>CHE</v>
          </cell>
          <cell r="H4" t="str">
            <v>BCK</v>
          </cell>
          <cell r="I4" t="str">
            <v>LEG</v>
          </cell>
          <cell r="J4" t="str">
            <v>QAD</v>
          </cell>
          <cell r="K4" t="str">
            <v>HAM</v>
          </cell>
          <cell r="L4" t="str">
            <v>BIC</v>
          </cell>
          <cell r="M4" t="str">
            <v>TRI</v>
          </cell>
          <cell r="N4" t="str">
            <v>ABS</v>
          </cell>
          <cell r="O4" t="str">
            <v>PRE</v>
          </cell>
          <cell r="P4" t="str">
            <v>GRP</v>
          </cell>
          <cell r="Q4" t="str">
            <v>SHO</v>
          </cell>
          <cell r="R4" t="str">
            <v>CAV</v>
          </cell>
          <cell r="S4" t="str">
            <v>RES</v>
          </cell>
          <cell r="T4" t="str">
            <v>NCK</v>
          </cell>
          <cell r="U4" t="str">
            <v>INJ</v>
          </cell>
          <cell r="V4" t="str">
            <v>MNL</v>
          </cell>
          <cell r="W4" t="str">
            <v>PLL</v>
          </cell>
          <cell r="X4" t="str">
            <v>BAL</v>
          </cell>
          <cell r="Y4" t="str">
            <v>COM</v>
          </cell>
          <cell r="Z4" t="str">
            <v>PLC</v>
          </cell>
          <cell r="AA4" t="str">
            <v>MBT</v>
          </cell>
          <cell r="AB4" t="str">
            <v>GPP</v>
          </cell>
          <cell r="AC4" t="str">
            <v>GR2_</v>
          </cell>
          <cell r="AD4" t="str">
            <v>GR3_</v>
          </cell>
          <cell r="AE4" t="str">
            <v>GR4_</v>
          </cell>
          <cell r="AF4" t="str">
            <v>GR5_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upinate%20pronate%20tricep%20extension" TargetMode="External"/><Relationship Id="rId18" Type="http://schemas.openxmlformats.org/officeDocument/2006/relationships/hyperlink" Target="http://www.xlathlete.com/view_exercise.jsp?sport=sport&amp;exercise_name=twisting%20row" TargetMode="External"/><Relationship Id="rId26" Type="http://schemas.openxmlformats.org/officeDocument/2006/relationships/hyperlink" Target="http://www.xlathlete.com/view_exercise.jsp?sport=sport&amp;exercise_name=tricep%20push%20down" TargetMode="External"/><Relationship Id="rId39" Type="http://schemas.openxmlformats.org/officeDocument/2006/relationships/hyperlink" Target="http://www.xlathlete.com/view_exercise.jsp?sport=sport&amp;exercise_name=lat%20pull%20chin%20grip" TargetMode="External"/><Relationship Id="rId21" Type="http://schemas.openxmlformats.org/officeDocument/2006/relationships/hyperlink" Target="http://www.xlathlete.com/view_exercise.jsp?sport=sport&amp;exercise_name=back%20step%20up" TargetMode="External"/><Relationship Id="rId34" Type="http://schemas.openxmlformats.org/officeDocument/2006/relationships/hyperlink" Target="http://www.xlathlete.com/view_exercise.jsp?sport=sport&amp;exercise_name=lat%20pull%20down" TargetMode="External"/><Relationship Id="rId42" Type="http://schemas.openxmlformats.org/officeDocument/2006/relationships/hyperlink" Target="http://www.xlathlete.com/view_exercise.jsp?sport=sport&amp;exercise_name=reverse%20grip%20tricep%20push%20down%20adaptability" TargetMode="External"/><Relationship Id="rId47" Type="http://schemas.openxmlformats.org/officeDocument/2006/relationships/hyperlink" Target="http://www.xlathlete.com/view_exercise.jsp?sport=sport&amp;exercise_name=med%20ball%20toe%20touches" TargetMode="External"/><Relationship Id="rId50" Type="http://schemas.openxmlformats.org/officeDocument/2006/relationships/hyperlink" Target="http://www.xlathlete.com/view_exercise.jsp?sport=sport&amp;exercise_name=dumbbell%20straight%20leg%20deadlift" TargetMode="External"/><Relationship Id="rId55" Type="http://schemas.openxmlformats.org/officeDocument/2006/relationships/hyperlink" Target="http://www.xlathlete.com/view_exercise.jsp?sport=sport&amp;exercise_name=body%20weight%20squats" TargetMode="External"/><Relationship Id="rId63" Type="http://schemas.openxmlformats.org/officeDocument/2006/relationships/hyperlink" Target="http://www.xlathlete.com/view_exercise.jsp?sport=sport&amp;exercise_name=piston%20squat" TargetMode="External"/><Relationship Id="rId68" Type="http://schemas.openxmlformats.org/officeDocument/2006/relationships/hyperlink" Target="http://www.xlathlete.com/view_exercise.jsp?sport=sport&amp;exercise_name=3%20way%20hamstring%20touch" TargetMode="External"/><Relationship Id="rId76" Type="http://schemas.openxmlformats.org/officeDocument/2006/relationships/printerSettings" Target="../printerSettings/printerSettings2.bin"/><Relationship Id="rId7" Type="http://schemas.openxmlformats.org/officeDocument/2006/relationships/hyperlink" Target="http://www.xlathlete.com/view_exercise.jsp?sport=sport&amp;exercise_name=body%20weight%20squats" TargetMode="External"/><Relationship Id="rId71" Type="http://schemas.openxmlformats.org/officeDocument/2006/relationships/hyperlink" Target="http://www.xlathlete.com/view_exercise.jsp?sport=sport&amp;exercise_name=med%20ball%20twist" TargetMode="External"/><Relationship Id="rId2" Type="http://schemas.openxmlformats.org/officeDocument/2006/relationships/hyperlink" Target="http://www.xlathlete.com/view_exercise.jsp?sport=sport&amp;exercise_name=dynamic%20supine%20lat%20pull%20down" TargetMode="External"/><Relationship Id="rId16" Type="http://schemas.openxmlformats.org/officeDocument/2006/relationships/hyperlink" Target="http://www.xlathlete.com/view_exercise.jsp?sport=sport&amp;exercise_name=over%20head%20lateral%20raise" TargetMode="External"/><Relationship Id="rId29" Type="http://schemas.openxmlformats.org/officeDocument/2006/relationships/hyperlink" Target="http://www.xlathlete.com/view_exercise.jsp?sport=sport&amp;exercise_name=med%20ball%20twist" TargetMode="External"/><Relationship Id="rId11" Type="http://schemas.openxmlformats.org/officeDocument/2006/relationships/hyperlink" Target="http://www.xlathlete.com/view_exercise.jsp?sport=sport&amp;exercise_name=dumbbell%20curl%20to%20press" TargetMode="External"/><Relationship Id="rId24" Type="http://schemas.openxmlformats.org/officeDocument/2006/relationships/hyperlink" Target="http://www.xlathlete.com/view_exercise.jsp?sport=sport&amp;exercise_name=dumbbell%20bench%20press" TargetMode="External"/><Relationship Id="rId32" Type="http://schemas.openxmlformats.org/officeDocument/2006/relationships/hyperlink" Target="http://www.xlathlete.com/view_exercise.jsp?sport=sport&amp;exercise_name=alternating%20dumbbell%20curl" TargetMode="External"/><Relationship Id="rId37" Type="http://schemas.openxmlformats.org/officeDocument/2006/relationships/hyperlink" Target="http://www.xlathlete.com/view_exercise.jsp?sport=sport&amp;exercise_name=supinate%20pronate%20tricep%20extension" TargetMode="External"/><Relationship Id="rId40" Type="http://schemas.openxmlformats.org/officeDocument/2006/relationships/hyperlink" Target="http://www.xlathlete.com/view_exercise.jsp?sport=sport&amp;exercise_name=straight%20bar%20curl" TargetMode="External"/><Relationship Id="rId45" Type="http://schemas.openxmlformats.org/officeDocument/2006/relationships/hyperlink" Target="http://www.xlathlete.com/browse_drills.jsp?sport_program_id=54&amp;browse_sport_id=0&amp;drill_type=0" TargetMode="External"/><Relationship Id="rId53" Type="http://schemas.openxmlformats.org/officeDocument/2006/relationships/hyperlink" Target="http://www.xlathlete.com/view_exercise.jsp?sport=sport&amp;exercise_name=body%20weight%20squats" TargetMode="External"/><Relationship Id="rId58" Type="http://schemas.openxmlformats.org/officeDocument/2006/relationships/hyperlink" Target="http://www.xlathlete.com/view_exercise.jsp?sport=sport&amp;exercise_name=body%20weight%20squats" TargetMode="External"/><Relationship Id="rId66" Type="http://schemas.openxmlformats.org/officeDocument/2006/relationships/hyperlink" Target="http://www.xlathlete.com/view_exercise.jsp?sport=sport&amp;exercise_name=med%20ball%20twist" TargetMode="External"/><Relationship Id="rId74" Type="http://schemas.openxmlformats.org/officeDocument/2006/relationships/hyperlink" Target="http://www.xlathlete.com/view_exercise.jsp?sport=sport&amp;exercise_name=toe%20reach%20squat" TargetMode="External"/><Relationship Id="rId5" Type="http://schemas.openxmlformats.org/officeDocument/2006/relationships/hyperlink" Target="http://www.xlathlete.com/view_exercise.jsp?sport=sport&amp;exercise_name=body%20weight%20squats" TargetMode="External"/><Relationship Id="rId15" Type="http://schemas.openxmlformats.org/officeDocument/2006/relationships/hyperlink" Target="http://www.xlathlete.com/view_exercise.jsp?sport=sport&amp;exercise_name=bench%20glute%20lift" TargetMode="External"/><Relationship Id="rId23" Type="http://schemas.openxmlformats.org/officeDocument/2006/relationships/hyperlink" Target="http://www.xlathlete.com/view_exercise.jsp?sport=sport&amp;exercise_name=dumbbell%20incline%20press" TargetMode="External"/><Relationship Id="rId28" Type="http://schemas.openxmlformats.org/officeDocument/2006/relationships/hyperlink" Target="http://www.xlathlete.com/view_exercise.jsp?sport=sport&amp;exercise_name=over%20head%20lateral%20raise" TargetMode="External"/><Relationship Id="rId36" Type="http://schemas.openxmlformats.org/officeDocument/2006/relationships/hyperlink" Target="http://www.xlathlete.com/view_exercise.jsp?sport=sport&amp;exercise_name=dumbbell%20incline%20press" TargetMode="External"/><Relationship Id="rId49" Type="http://schemas.openxmlformats.org/officeDocument/2006/relationships/hyperlink" Target="http://www.xlathlete.com/view_exercise.jsp?sport=sport&amp;exercise_name=bench%20glute%20lift" TargetMode="External"/><Relationship Id="rId57" Type="http://schemas.openxmlformats.org/officeDocument/2006/relationships/hyperlink" Target="http://www.xlathlete.com/view_exercise.jsp?sport=sport&amp;exercise_name=body%20weight%20squats" TargetMode="External"/><Relationship Id="rId61" Type="http://schemas.openxmlformats.org/officeDocument/2006/relationships/hyperlink" Target="http://www.xlathlete.com/view_exercise.jsp?sport=sport&amp;exercise_name=body%20weight%20squats" TargetMode="External"/><Relationship Id="rId10" Type="http://schemas.openxmlformats.org/officeDocument/2006/relationships/hyperlink" Target="http://www.xlathlete.com/view_exercise.jsp?sport=sport&amp;exercise_name=bench%20press" TargetMode="External"/><Relationship Id="rId19" Type="http://schemas.openxmlformats.org/officeDocument/2006/relationships/hyperlink" Target="http://www.xlathlete.com/view_exercise.jsp?sport=sport&amp;exercise_name=close%20grip%20push%20up" TargetMode="External"/><Relationship Id="rId31" Type="http://schemas.openxmlformats.org/officeDocument/2006/relationships/hyperlink" Target="http://www.xlathlete.com/view_exercise.jsp?sport=sport&amp;exercise_name=dumbbell%20tricep%20extension%20adaptability" TargetMode="External"/><Relationship Id="rId44" Type="http://schemas.openxmlformats.org/officeDocument/2006/relationships/hyperlink" Target="http://www.xlathlete.com/view_exercise.jsp?sport=sport&amp;exercise_name=walking%20lunge" TargetMode="External"/><Relationship Id="rId52" Type="http://schemas.openxmlformats.org/officeDocument/2006/relationships/hyperlink" Target="http://www.xlathlete.com/view_exercise.jsp?sport=sport&amp;exercise_name=toe%20reach%20squat" TargetMode="External"/><Relationship Id="rId60" Type="http://schemas.openxmlformats.org/officeDocument/2006/relationships/hyperlink" Target="http://www.xlathlete.com/view_exercise.jsp?sport=sport&amp;exercise_name=body%20weight%20squats" TargetMode="External"/><Relationship Id="rId65" Type="http://schemas.openxmlformats.org/officeDocument/2006/relationships/hyperlink" Target="http://www.xlathlete.com/browse_drills.jsp?sport_program_id=54&amp;browse_sport_id=0&amp;drill_type=0" TargetMode="External"/><Relationship Id="rId73" Type="http://schemas.openxmlformats.org/officeDocument/2006/relationships/hyperlink" Target="http://www.xlathlete.com/view_exercise.jsp?sport=sport&amp;exercise_name=3%20way%20hamstring%20touch" TargetMode="External"/><Relationship Id="rId4" Type="http://schemas.openxmlformats.org/officeDocument/2006/relationships/hyperlink" Target="http://www.xlathlete.com/view_exercise.jsp?sport=sport&amp;exercise_name=body%20weight%20squats" TargetMode="External"/><Relationship Id="rId9" Type="http://schemas.openxmlformats.org/officeDocument/2006/relationships/hyperlink" Target="http://www.xlathlete.com/view_exercise.jsp?sport=sport&amp;exercise_name=ball%20leg%20curls" TargetMode="External"/><Relationship Id="rId14" Type="http://schemas.openxmlformats.org/officeDocument/2006/relationships/hyperlink" Target="http://www.xlathlete.com/view_exercise.jsp?sport=sport&amp;exercise_name=med%20ball%20twist" TargetMode="External"/><Relationship Id="rId22" Type="http://schemas.openxmlformats.org/officeDocument/2006/relationships/hyperlink" Target="http://www.xlathlete.com/view_exercise.jsp?sport=sport&amp;exercise_name=twisting%20row" TargetMode="External"/><Relationship Id="rId27" Type="http://schemas.openxmlformats.org/officeDocument/2006/relationships/hyperlink" Target="http://www.xlathlete.com/view_exercise.jsp?sport=sport&amp;exercise_name=full%20bench%20curl%20up" TargetMode="External"/><Relationship Id="rId30" Type="http://schemas.openxmlformats.org/officeDocument/2006/relationships/hyperlink" Target="http://www.xlathlete.com/view_exercise.jsp?sport=sport&amp;exercise_name=lat%20pull%20chin%20grip" TargetMode="External"/><Relationship Id="rId35" Type="http://schemas.openxmlformats.org/officeDocument/2006/relationships/hyperlink" Target="http://www.xlathlete.com/view_exercise.jsp?sport=sport&amp;exercise_name=dumbbell%20curl%20to%20press" TargetMode="External"/><Relationship Id="rId43" Type="http://schemas.openxmlformats.org/officeDocument/2006/relationships/hyperlink" Target="http://www.xlathlete.com/view_exercise.jsp?sport=sport&amp;exercise_name=arnold%20press" TargetMode="External"/><Relationship Id="rId48" Type="http://schemas.openxmlformats.org/officeDocument/2006/relationships/hyperlink" Target="http://www.xlathlete.com/view_exercise.jsp?sport=sport&amp;exercise_name=dumbbell%20straight%20leg%20deadlift" TargetMode="External"/><Relationship Id="rId56" Type="http://schemas.openxmlformats.org/officeDocument/2006/relationships/hyperlink" Target="http://www.xlathlete.com/view_exercise.jsp?sport=sport&amp;exercise_name=body%20weight%20squats" TargetMode="External"/><Relationship Id="rId64" Type="http://schemas.openxmlformats.org/officeDocument/2006/relationships/hyperlink" Target="http://www.xlathlete.com/view_exercise.jsp?sport=sport&amp;exercise_name=piston%20squat" TargetMode="External"/><Relationship Id="rId69" Type="http://schemas.openxmlformats.org/officeDocument/2006/relationships/hyperlink" Target="http://www.xlathlete.com/view_exercise.jsp?sport=sport&amp;exercise_name=toe%20reach%20squat" TargetMode="External"/><Relationship Id="rId77" Type="http://schemas.openxmlformats.org/officeDocument/2006/relationships/drawing" Target="../drawings/drawing1.xml"/><Relationship Id="rId8" Type="http://schemas.openxmlformats.org/officeDocument/2006/relationships/hyperlink" Target="http://www.xlathlete.com/view_exercise.jsp?sport=sport&amp;exercise_name=body%20weight%20squats" TargetMode="External"/><Relationship Id="rId51" Type="http://schemas.openxmlformats.org/officeDocument/2006/relationships/hyperlink" Target="http://www.xlathlete.com/view_exercise.jsp?sport=sport&amp;exercise_name=3%20way%20hamstring%20touch" TargetMode="External"/><Relationship Id="rId72" Type="http://schemas.openxmlformats.org/officeDocument/2006/relationships/hyperlink" Target="http://www.xlathlete.com/view_exercise.jsp?sport=sport&amp;exercise_name=med%20ball%20toe%20touches" TargetMode="External"/><Relationship Id="rId3" Type="http://schemas.openxmlformats.org/officeDocument/2006/relationships/hyperlink" Target="http://www.xlathlete.com/view_exercise.jsp?sport=sport&amp;exercise_name=dumbbell%20incline%20fly" TargetMode="External"/><Relationship Id="rId12" Type="http://schemas.openxmlformats.org/officeDocument/2006/relationships/hyperlink" Target="http://www.xlathlete.com/view_exercise.jsp?sport=sport&amp;exercise_name=piston%20squat" TargetMode="External"/><Relationship Id="rId17" Type="http://schemas.openxmlformats.org/officeDocument/2006/relationships/hyperlink" Target="http://www.xlathlete.com/view_exercise.jsp?sport=sport&amp;exercise_name=gopher%20u%20abs" TargetMode="External"/><Relationship Id="rId25" Type="http://schemas.openxmlformats.org/officeDocument/2006/relationships/hyperlink" Target="http://www.xlathlete.com/view_exercise.jsp?sport=sport&amp;exercise_name=reverse%20curl" TargetMode="External"/><Relationship Id="rId33" Type="http://schemas.openxmlformats.org/officeDocument/2006/relationships/hyperlink" Target="http://www.xlathlete.com/view_exercise.jsp?sport=sport&amp;exercise_name=bench%20press" TargetMode="External"/><Relationship Id="rId38" Type="http://schemas.openxmlformats.org/officeDocument/2006/relationships/hyperlink" Target="http://www.xlathlete.com/view_exercise.jsp?sport=sport&amp;exercise_name=med%20ball%20twist" TargetMode="External"/><Relationship Id="rId46" Type="http://schemas.openxmlformats.org/officeDocument/2006/relationships/hyperlink" Target="http://www.xlathlete.com/view_exercise.jsp?sport=sport&amp;exercise_name=med%20ball%20twist" TargetMode="External"/><Relationship Id="rId59" Type="http://schemas.openxmlformats.org/officeDocument/2006/relationships/hyperlink" Target="http://www.xlathlete.com/view_exercise.jsp?sport=sport&amp;exercise_name=body%20weight%20squats" TargetMode="External"/><Relationship Id="rId67" Type="http://schemas.openxmlformats.org/officeDocument/2006/relationships/hyperlink" Target="http://www.xlathlete.com/view_exercise.jsp?sport=sport&amp;exercise_name=med%20ball%20toe%20touches" TargetMode="External"/><Relationship Id="rId20" Type="http://schemas.openxmlformats.org/officeDocument/2006/relationships/hyperlink" Target="http://www.xlathlete.com/view_exercise.jsp?sport=sport&amp;exercise_name=straight%20bar%20curl" TargetMode="External"/><Relationship Id="rId41" Type="http://schemas.openxmlformats.org/officeDocument/2006/relationships/hyperlink" Target="http://www.xlathlete.com/view_exercise.jsp?sport=sport&amp;exercise_name=gopher%20u%20abs" TargetMode="External"/><Relationship Id="rId54" Type="http://schemas.openxmlformats.org/officeDocument/2006/relationships/hyperlink" Target="http://www.xlathlete.com/view_exercise.jsp?sport=sport&amp;exercise_name=body%20weight%20squats" TargetMode="External"/><Relationship Id="rId62" Type="http://schemas.openxmlformats.org/officeDocument/2006/relationships/hyperlink" Target="http://www.xlathlete.com/view_exercise.jsp?sport=sport&amp;exercise_name=body%20weight%20squats" TargetMode="External"/><Relationship Id="rId70" Type="http://schemas.openxmlformats.org/officeDocument/2006/relationships/hyperlink" Target="http://www.xlathlete.com/browse_drills.jsp?sport_program_id=54&amp;browse_sport_id=0&amp;drill_type=0" TargetMode="External"/><Relationship Id="rId75" Type="http://schemas.openxmlformats.org/officeDocument/2006/relationships/hyperlink" Target="http://www.xlathlete.com/view_exercise.jsp?sport=sport&amp;exercise_name=ball%20leg%20curls" TargetMode="External"/><Relationship Id="rId1" Type="http://schemas.openxmlformats.org/officeDocument/2006/relationships/hyperlink" Target="http://www.xlathlete.com/view_exercise.jsp?sport=sport&amp;exercise_name=back%20squat" TargetMode="External"/><Relationship Id="rId6" Type="http://schemas.openxmlformats.org/officeDocument/2006/relationships/hyperlink" Target="http://www.xlathlete.com/view_exercise.jsp?sport=sport&amp;exercise_name=body%20weight%20squats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dumbbell%20incline%20fly" TargetMode="External"/><Relationship Id="rId26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dumbbell%20bench%20press" TargetMode="External"/><Relationship Id="rId21" Type="http://schemas.openxmlformats.org/officeDocument/2006/relationships/hyperlink" Target="http://www.xlathlete.com/view_exercise.jsp?sport=sport&amp;exercise_name=body%20weight%20squats" TargetMode="External"/><Relationship Id="rId34" Type="http://schemas.openxmlformats.org/officeDocument/2006/relationships/hyperlink" Target="http://www.xlathlete.com/view_exercise.jsp?sport=sport&amp;exercise_name=close%20grip%20push%20up" TargetMode="External"/><Relationship Id="rId42" Type="http://schemas.openxmlformats.org/officeDocument/2006/relationships/hyperlink" Target="http://www.xlathlete.com/view_exercise.jsp?sport=sport&amp;exercise_name=full%20bench%20curl%20up" TargetMode="External"/><Relationship Id="rId47" Type="http://schemas.openxmlformats.org/officeDocument/2006/relationships/hyperlink" Target="http://www.xlathlete.com/view_exercise.jsp?sport=sport&amp;exercise_name=alternating%20dumbbell%20curl" TargetMode="External"/><Relationship Id="rId50" Type="http://schemas.openxmlformats.org/officeDocument/2006/relationships/hyperlink" Target="http://www.xlathlete.com/view_exercise.jsp?sport=sport&amp;exercise_name=body%20weight%20squats" TargetMode="External"/><Relationship Id="rId55" Type="http://schemas.openxmlformats.org/officeDocument/2006/relationships/hyperlink" Target="http://www.xlathlete.com/view_exercise.jsp?sport=sport&amp;exercise_name=ball%20leg%20curls" TargetMode="External"/><Relationship Id="rId63" Type="http://schemas.openxmlformats.org/officeDocument/2006/relationships/hyperlink" Target="http://www.xlathlete.com/view_exercise.jsp?sport=sport&amp;exercise_name=straight%20bar%20curl" TargetMode="External"/><Relationship Id="rId68" Type="http://schemas.openxmlformats.org/officeDocument/2006/relationships/hyperlink" Target="http://www.xlathlete.com/view_exercise.jsp?sport=sport&amp;exercise_name=bench%20glute%20lift" TargetMode="External"/><Relationship Id="rId76" Type="http://schemas.openxmlformats.org/officeDocument/2006/relationships/printerSettings" Target="../printerSettings/printerSettings3.bin"/><Relationship Id="rId7" Type="http://schemas.openxmlformats.org/officeDocument/2006/relationships/hyperlink" Target="http://www.xlathlete.com/view_exercise.jsp?sport=sport&amp;exercise_name=med%20ball%20twist" TargetMode="External"/><Relationship Id="rId71" Type="http://schemas.openxmlformats.org/officeDocument/2006/relationships/hyperlink" Target="http://www.xlathlete.com/view_exercise.jsp?sport=sport&amp;exercise_name=body%20weight%20squats" TargetMode="External"/><Relationship Id="rId2" Type="http://schemas.openxmlformats.org/officeDocument/2006/relationships/hyperlink" Target="http://www.xlathlete.com/view_exercise.jsp?sport=sport&amp;exercise_name=med%20ball%20twist" TargetMode="External"/><Relationship Id="rId16" Type="http://schemas.openxmlformats.org/officeDocument/2006/relationships/hyperlink" Target="http://www.xlathlete.com/view_exercise.jsp?sport=sport&amp;exercise_name=back%20squat" TargetMode="External"/><Relationship Id="rId29" Type="http://schemas.openxmlformats.org/officeDocument/2006/relationships/hyperlink" Target="http://www.xlathlete.com/view_exercise.jsp?sport=sport&amp;exercise_name=med%20ball%20twist" TargetMode="External"/><Relationship Id="rId11" Type="http://schemas.openxmlformats.org/officeDocument/2006/relationships/hyperlink" Target="http://www.xlathlete.com/browse_drills.jsp?sport_program_id=54&amp;browse_sport_id=0&amp;drill_type=0" TargetMode="External"/><Relationship Id="rId24" Type="http://schemas.openxmlformats.org/officeDocument/2006/relationships/hyperlink" Target="http://www.xlathlete.com/view_exercise.jsp?sport=sport&amp;exercise_name=ball%20leg%20curls" TargetMode="External"/><Relationship Id="rId32" Type="http://schemas.openxmlformats.org/officeDocument/2006/relationships/hyperlink" Target="http://www.xlathlete.com/view_exercise.jsp?sport=sport&amp;exercise_name=gopher%20u%20abs" TargetMode="External"/><Relationship Id="rId37" Type="http://schemas.openxmlformats.org/officeDocument/2006/relationships/hyperlink" Target="http://www.xlathlete.com/view_exercise.jsp?sport=sport&amp;exercise_name=twisting%20row" TargetMode="External"/><Relationship Id="rId40" Type="http://schemas.openxmlformats.org/officeDocument/2006/relationships/hyperlink" Target="http://www.xlathlete.com/view_exercise.jsp?sport=sport&amp;exercise_name=reverse%20curl" TargetMode="External"/><Relationship Id="rId45" Type="http://schemas.openxmlformats.org/officeDocument/2006/relationships/hyperlink" Target="http://www.xlathlete.com/view_exercise.jsp?sport=sport&amp;exercise_name=lat%20pull%20chin%20grip" TargetMode="External"/><Relationship Id="rId53" Type="http://schemas.openxmlformats.org/officeDocument/2006/relationships/hyperlink" Target="http://www.xlathlete.com/view_exercise.jsp?sport=sport&amp;exercise_name=body%20weight%20squats" TargetMode="External"/><Relationship Id="rId58" Type="http://schemas.openxmlformats.org/officeDocument/2006/relationships/hyperlink" Target="http://www.xlathlete.com/view_exercise.jsp?sport=sport&amp;exercise_name=dumbbell%20curl%20to%20press" TargetMode="External"/><Relationship Id="rId66" Type="http://schemas.openxmlformats.org/officeDocument/2006/relationships/hyperlink" Target="http://www.xlathlete.com/view_exercise.jsp?sport=sport&amp;exercise_name=arnold%20press" TargetMode="External"/><Relationship Id="rId74" Type="http://schemas.openxmlformats.org/officeDocument/2006/relationships/hyperlink" Target="http://www.xlathlete.com/view_exercise.jsp?sport=sport&amp;exercise_name=body%20weight%20squats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body%20weight%20squats" TargetMode="External"/><Relationship Id="rId28" Type="http://schemas.openxmlformats.org/officeDocument/2006/relationships/hyperlink" Target="http://www.xlathlete.com/view_exercise.jsp?sport=sport&amp;exercise_name=supinate%20pronate%20tricep%20extension" TargetMode="External"/><Relationship Id="rId36" Type="http://schemas.openxmlformats.org/officeDocument/2006/relationships/hyperlink" Target="http://www.xlathlete.com/view_exercise.jsp?sport=sport&amp;exercise_name=back%20step%20up" TargetMode="External"/><Relationship Id="rId49" Type="http://schemas.openxmlformats.org/officeDocument/2006/relationships/hyperlink" Target="http://www.xlathlete.com/view_exercise.jsp?sport=sport&amp;exercise_name=body%20weight%20squats" TargetMode="External"/><Relationship Id="rId57" Type="http://schemas.openxmlformats.org/officeDocument/2006/relationships/hyperlink" Target="http://www.xlathlete.com/view_exercise.jsp?sport=sport&amp;exercise_name=lat%20pull%20down" TargetMode="External"/><Relationship Id="rId61" Type="http://schemas.openxmlformats.org/officeDocument/2006/relationships/hyperlink" Target="http://www.xlathlete.com/view_exercise.jsp?sport=sport&amp;exercise_name=med%20ball%20twist" TargetMode="External"/><Relationship Id="rId10" Type="http://schemas.openxmlformats.org/officeDocument/2006/relationships/hyperlink" Target="http://www.xlathlete.com/view_exercise.jsp?sport=sport&amp;exercise_name=toe%20reach%20squat" TargetMode="External"/><Relationship Id="rId19" Type="http://schemas.openxmlformats.org/officeDocument/2006/relationships/hyperlink" Target="http://www.xlathlete.com/view_exercise.jsp?sport=sport&amp;exercise_name=body%20weight%20squats" TargetMode="External"/><Relationship Id="rId31" Type="http://schemas.openxmlformats.org/officeDocument/2006/relationships/hyperlink" Target="http://www.xlathlete.com/view_exercise.jsp?sport=sport&amp;exercise_name=over%20head%20lateral%20raise" TargetMode="External"/><Relationship Id="rId44" Type="http://schemas.openxmlformats.org/officeDocument/2006/relationships/hyperlink" Target="http://www.xlathlete.com/view_exercise.jsp?sport=sport&amp;exercise_name=med%20ball%20twist" TargetMode="External"/><Relationship Id="rId52" Type="http://schemas.openxmlformats.org/officeDocument/2006/relationships/hyperlink" Target="http://www.xlathlete.com/view_exercise.jsp?sport=sport&amp;exercise_name=body%20weight%20squats" TargetMode="External"/><Relationship Id="rId60" Type="http://schemas.openxmlformats.org/officeDocument/2006/relationships/hyperlink" Target="http://www.xlathlete.com/view_exercise.jsp?sport=sport&amp;exercise_name=supinate%20pronate%20tricep%20extension" TargetMode="External"/><Relationship Id="rId65" Type="http://schemas.openxmlformats.org/officeDocument/2006/relationships/hyperlink" Target="http://www.xlathlete.com/view_exercise.jsp?sport=sport&amp;exercise_name=reverse%20grip%20tricep%20push%20down%20adaptability" TargetMode="External"/><Relationship Id="rId73" Type="http://schemas.openxmlformats.org/officeDocument/2006/relationships/hyperlink" Target="http://www.xlathlete.com/view_exercise.jsp?sport=sport&amp;exercise_name=body%20weight%20squats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3%20way%20hamstring%20touch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body%20weight%20squats" TargetMode="External"/><Relationship Id="rId27" Type="http://schemas.openxmlformats.org/officeDocument/2006/relationships/hyperlink" Target="http://www.xlathlete.com/view_exercise.jsp?sport=sport&amp;exercise_name=piston%20squat" TargetMode="External"/><Relationship Id="rId30" Type="http://schemas.openxmlformats.org/officeDocument/2006/relationships/hyperlink" Target="http://www.xlathlete.com/view_exercise.jsp?sport=sport&amp;exercise_name=bench%20glute%20lift" TargetMode="External"/><Relationship Id="rId35" Type="http://schemas.openxmlformats.org/officeDocument/2006/relationships/hyperlink" Target="http://www.xlathlete.com/view_exercise.jsp?sport=sport&amp;exercise_name=straight%20bar%20curl" TargetMode="External"/><Relationship Id="rId43" Type="http://schemas.openxmlformats.org/officeDocument/2006/relationships/hyperlink" Target="http://www.xlathlete.com/view_exercise.jsp?sport=sport&amp;exercise_name=over%20head%20lateral%20raise" TargetMode="External"/><Relationship Id="rId48" Type="http://schemas.openxmlformats.org/officeDocument/2006/relationships/hyperlink" Target="http://www.xlathlete.com/view_exercise.jsp?sport=sport&amp;exercise_name=dumbbell%20straight%20leg%20deadlift" TargetMode="External"/><Relationship Id="rId56" Type="http://schemas.openxmlformats.org/officeDocument/2006/relationships/hyperlink" Target="http://www.xlathlete.com/view_exercise.jsp?sport=sport&amp;exercise_name=bench%20press" TargetMode="External"/><Relationship Id="rId64" Type="http://schemas.openxmlformats.org/officeDocument/2006/relationships/hyperlink" Target="http://www.xlathlete.com/view_exercise.jsp?sport=sport&amp;exercise_name=gopher%20u%20abs" TargetMode="External"/><Relationship Id="rId69" Type="http://schemas.openxmlformats.org/officeDocument/2006/relationships/hyperlink" Target="http://www.xlathlete.com/view_exercise.jsp?sport=sport&amp;exercise_name=dumbbell%20straight%20leg%20deadlift" TargetMode="External"/><Relationship Id="rId77" Type="http://schemas.openxmlformats.org/officeDocument/2006/relationships/drawing" Target="../drawings/drawing2.xml"/><Relationship Id="rId8" Type="http://schemas.openxmlformats.org/officeDocument/2006/relationships/hyperlink" Target="http://www.xlathlete.com/view_exercise.jsp?sport=sport&amp;exercise_name=med%20ball%20toe%20touches" TargetMode="External"/><Relationship Id="rId51" Type="http://schemas.openxmlformats.org/officeDocument/2006/relationships/hyperlink" Target="http://www.xlathlete.com/view_exercise.jsp?sport=sport&amp;exercise_name=body%20weight%20squats" TargetMode="External"/><Relationship Id="rId72" Type="http://schemas.openxmlformats.org/officeDocument/2006/relationships/hyperlink" Target="http://www.xlathlete.com/view_exercise.jsp?sport=sport&amp;exercise_name=body%20weight%20squats" TargetMode="External"/><Relationship Id="rId3" Type="http://schemas.openxmlformats.org/officeDocument/2006/relationships/hyperlink" Target="http://www.xlathlete.com/view_exercise.jsp?sport=sport&amp;exercise_name=med%20ball%20toe%20touches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dynamic%20supine%20lat%20pull%20down" TargetMode="External"/><Relationship Id="rId25" Type="http://schemas.openxmlformats.org/officeDocument/2006/relationships/hyperlink" Target="http://www.xlathlete.com/view_exercise.jsp?sport=sport&amp;exercise_name=bench%20press" TargetMode="External"/><Relationship Id="rId33" Type="http://schemas.openxmlformats.org/officeDocument/2006/relationships/hyperlink" Target="http://www.xlathlete.com/view_exercise.jsp?sport=sport&amp;exercise_name=twisting%20row" TargetMode="External"/><Relationship Id="rId38" Type="http://schemas.openxmlformats.org/officeDocument/2006/relationships/hyperlink" Target="http://www.xlathlete.com/view_exercise.jsp?sport=sport&amp;exercise_name=dumbbell%20incline%20press" TargetMode="External"/><Relationship Id="rId46" Type="http://schemas.openxmlformats.org/officeDocument/2006/relationships/hyperlink" Target="http://www.xlathlete.com/view_exercise.jsp?sport=sport&amp;exercise_name=dumbbell%20tricep%20extension%20adaptability" TargetMode="External"/><Relationship Id="rId59" Type="http://schemas.openxmlformats.org/officeDocument/2006/relationships/hyperlink" Target="http://www.xlathlete.com/view_exercise.jsp?sport=sport&amp;exercise_name=dumbbell%20incline%20press" TargetMode="External"/><Relationship Id="rId67" Type="http://schemas.openxmlformats.org/officeDocument/2006/relationships/hyperlink" Target="http://www.xlathlete.com/view_exercise.jsp?sport=sport&amp;exercise_name=walking%20lunge" TargetMode="External"/><Relationship Id="rId20" Type="http://schemas.openxmlformats.org/officeDocument/2006/relationships/hyperlink" Target="http://www.xlathlete.com/view_exercise.jsp?sport=sport&amp;exercise_name=body%20weight%20squats" TargetMode="External"/><Relationship Id="rId41" Type="http://schemas.openxmlformats.org/officeDocument/2006/relationships/hyperlink" Target="http://www.xlathlete.com/view_exercise.jsp?sport=sport&amp;exercise_name=tricep%20push%20down" TargetMode="External"/><Relationship Id="rId54" Type="http://schemas.openxmlformats.org/officeDocument/2006/relationships/hyperlink" Target="http://www.xlathlete.com/view_exercise.jsp?sport=sport&amp;exercise_name=piston%20squat" TargetMode="External"/><Relationship Id="rId62" Type="http://schemas.openxmlformats.org/officeDocument/2006/relationships/hyperlink" Target="http://www.xlathlete.com/view_exercise.jsp?sport=sport&amp;exercise_name=lat%20pull%20chin%20grip" TargetMode="External"/><Relationship Id="rId70" Type="http://schemas.openxmlformats.org/officeDocument/2006/relationships/hyperlink" Target="http://www.xlathlete.com/view_exercise.jsp?sport=sport&amp;exercise_name=body%20weight%20squats" TargetMode="External"/><Relationship Id="rId75" Type="http://schemas.openxmlformats.org/officeDocument/2006/relationships/hyperlink" Target="http://www.xlathlete.com/view_exercise.jsp?sport=sport&amp;exercise_name=piston%20squat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browse_drills.jsp?sport_program_id=54&amp;browse_sport_id=0&amp;drill_type=0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xlathlete.com/view_exercise.jsp?sport=sport&amp;exercise_name=decline%20push%20up" TargetMode="External"/><Relationship Id="rId21" Type="http://schemas.openxmlformats.org/officeDocument/2006/relationships/hyperlink" Target="http://www.xlathlete.com/view_exercise.jsp?sport=sport&amp;exercise_name=barbell%20bent%20over%20row" TargetMode="External"/><Relationship Id="rId42" Type="http://schemas.openxmlformats.org/officeDocument/2006/relationships/hyperlink" Target="http://www.xlathlete.com/view_exercise.jsp?sport=sport&amp;exercise_name=kettlebell%20squat%20jump%20shrug" TargetMode="External"/><Relationship Id="rId47" Type="http://schemas.openxmlformats.org/officeDocument/2006/relationships/hyperlink" Target="http://www.xlathlete.com/view_exercise.jsp?sport=sport&amp;exercise_name=front%20deltoid%20raise" TargetMode="External"/><Relationship Id="rId63" Type="http://schemas.openxmlformats.org/officeDocument/2006/relationships/hyperlink" Target="http://www.xlathlete.com/view_exercise.jsp?sport=sport&amp;exercise_name=dumbbell%20bench%20fly" TargetMode="External"/><Relationship Id="rId68" Type="http://schemas.openxmlformats.org/officeDocument/2006/relationships/hyperlink" Target="http://www.xlathlete.com/view_exercise.jsp?sport=sport&amp;exercise_name=dumbbell%20bench%20press" TargetMode="External"/><Relationship Id="rId84" Type="http://schemas.openxmlformats.org/officeDocument/2006/relationships/hyperlink" Target="http://www.xlathlete.com/view_exercise.jsp?sport=sport&amp;exercise_name=med%20ball%20twist" TargetMode="External"/><Relationship Id="rId89" Type="http://schemas.openxmlformats.org/officeDocument/2006/relationships/hyperlink" Target="http://www.xlathlete.com/view_exercise.jsp?sport=sport&amp;exercise_name=med%20ball%20twist" TargetMode="External"/><Relationship Id="rId7" Type="http://schemas.openxmlformats.org/officeDocument/2006/relationships/hyperlink" Target="http://www.xlathlete.com/view_exercise.jsp?sport=sport&amp;exercise_name=lat%20pull%20down" TargetMode="External"/><Relationship Id="rId71" Type="http://schemas.openxmlformats.org/officeDocument/2006/relationships/hyperlink" Target="http://www.xlathlete.com/view_exercise.jsp?sport=sport&amp;exercise_name=zercher%20good%20morning" TargetMode="External"/><Relationship Id="rId92" Type="http://schemas.openxmlformats.org/officeDocument/2006/relationships/hyperlink" Target="http://www.xlathlete.com/view_exercise.jsp?sport=sport&amp;exercise_name=toe%20reach%20squat" TargetMode="External"/><Relationship Id="rId2" Type="http://schemas.openxmlformats.org/officeDocument/2006/relationships/hyperlink" Target="http://www.xlathlete.com/view_exercise.jsp?sport=sport&amp;exercise_name=med%20ball%20twist" TargetMode="External"/><Relationship Id="rId16" Type="http://schemas.openxmlformats.org/officeDocument/2006/relationships/hyperlink" Target="http://www.xlathlete.com/view_exercise.jsp?sport=sport&amp;exercise_name=mountain%20climber%20starts" TargetMode="External"/><Relationship Id="rId29" Type="http://schemas.openxmlformats.org/officeDocument/2006/relationships/hyperlink" Target="http://www.xlathlete.com/view_exercise.jsp?sport=sport&amp;exercise_name=full%20bench%20curl%20up" TargetMode="External"/><Relationship Id="rId11" Type="http://schemas.openxmlformats.org/officeDocument/2006/relationships/hyperlink" Target="http://www.xlathlete.com/view_exercise.jsp?sport=sport&amp;exercise_name=kettlebell%20swing" TargetMode="External"/><Relationship Id="rId24" Type="http://schemas.openxmlformats.org/officeDocument/2006/relationships/hyperlink" Target="http://www.xlathlete.com/view_exercise.jsp?sport=sport&amp;exercise_name=cobra" TargetMode="External"/><Relationship Id="rId32" Type="http://schemas.openxmlformats.org/officeDocument/2006/relationships/hyperlink" Target="http://www.xlathlete.com/view_exercise.jsp?sport=sport&amp;exercise_name=hindu%20squat" TargetMode="External"/><Relationship Id="rId37" Type="http://schemas.openxmlformats.org/officeDocument/2006/relationships/hyperlink" Target="http://www.xlathlete.com/view_exercise.jsp?sport=sport&amp;exercise_name=supine%20row" TargetMode="External"/><Relationship Id="rId40" Type="http://schemas.openxmlformats.org/officeDocument/2006/relationships/hyperlink" Target="http://www.xlathlete.com/view_exercise.jsp?sport=sport&amp;exercise_name=metabolic%20jumping" TargetMode="External"/><Relationship Id="rId45" Type="http://schemas.openxmlformats.org/officeDocument/2006/relationships/hyperlink" Target="http://www.xlathlete.com/view_exercise.jsp?sport=sport&amp;exercise_name=rdl%20dumbbell%20shrug" TargetMode="External"/><Relationship Id="rId53" Type="http://schemas.openxmlformats.org/officeDocument/2006/relationships/hyperlink" Target="http://www.xlathlete.com/view_exercise.jsp?sport=sport&amp;exercise_name=twisting%20row" TargetMode="External"/><Relationship Id="rId58" Type="http://schemas.openxmlformats.org/officeDocument/2006/relationships/hyperlink" Target="http://www.xlathlete.com/view_exercise.jsp?sport=sport&amp;exercise_name=dumbbell%20tricep%20extension%20adaptability" TargetMode="External"/><Relationship Id="rId66" Type="http://schemas.openxmlformats.org/officeDocument/2006/relationships/hyperlink" Target="http://www.xlathlete.com/view_exercise.jsp?sport=sport&amp;exercise_name=rdl%20dumbbell%20shrug" TargetMode="External"/><Relationship Id="rId74" Type="http://schemas.openxmlformats.org/officeDocument/2006/relationships/hyperlink" Target="http://www.xlathlete.com/view_exercise.jsp?sport=sport&amp;exercise_name=med%20ball%20bent%20leg%20hip%20rotation" TargetMode="External"/><Relationship Id="rId79" Type="http://schemas.openxmlformats.org/officeDocument/2006/relationships/hyperlink" Target="http://www.xlathlete.com/view_exercise.jsp?sport=sport&amp;exercise_name=piston%20squat" TargetMode="External"/><Relationship Id="rId87" Type="http://schemas.openxmlformats.org/officeDocument/2006/relationships/hyperlink" Target="http://www.xlathlete.com/view_exercise.jsp?sport=sport&amp;exercise_name=toe%20reach%20squat" TargetMode="External"/><Relationship Id="rId102" Type="http://schemas.openxmlformats.org/officeDocument/2006/relationships/hyperlink" Target="http://www.xlathlete.com/view_exercise.jsp?sport=sport&amp;exercise_name=burpie" TargetMode="External"/><Relationship Id="rId5" Type="http://schemas.openxmlformats.org/officeDocument/2006/relationships/hyperlink" Target="http://www.xlathlete.com/view_exercise.jsp?sport=sport&amp;exercise_name=dumbbell%20bench%20press" TargetMode="External"/><Relationship Id="rId61" Type="http://schemas.openxmlformats.org/officeDocument/2006/relationships/hyperlink" Target="http://www.xlathlete.com/view_exercise.jsp?sport=sport&amp;exercise_name=zercher%20good%20morning" TargetMode="External"/><Relationship Id="rId82" Type="http://schemas.openxmlformats.org/officeDocument/2006/relationships/hyperlink" Target="http://www.xlathlete.com/view_exercise.jsp?sport=sport&amp;exercise_name=dumbbell%20curl%20to%20press" TargetMode="External"/><Relationship Id="rId90" Type="http://schemas.openxmlformats.org/officeDocument/2006/relationships/hyperlink" Target="http://www.xlathlete.com/view_exercise.jsp?sport=sport&amp;exercise_name=med%20ball%20toe%20touches" TargetMode="External"/><Relationship Id="rId95" Type="http://schemas.openxmlformats.org/officeDocument/2006/relationships/hyperlink" Target="http://www.xlathlete.com/view_exercise.jsp?sport=sport&amp;exercise_name=med%20ball%20toe%20touches" TargetMode="External"/><Relationship Id="rId19" Type="http://schemas.openxmlformats.org/officeDocument/2006/relationships/hyperlink" Target="http://www.xlathlete.com/view_exercise.jsp?sport=sport&amp;exercise_name=dumbbell%20bent%20over%20row" TargetMode="External"/><Relationship Id="rId14" Type="http://schemas.openxmlformats.org/officeDocument/2006/relationships/hyperlink" Target="http://www.xlathlete.com/view_exercise.jsp?sport=sport&amp;exercise_name=hex%20bar%20deadlift" TargetMode="External"/><Relationship Id="rId22" Type="http://schemas.openxmlformats.org/officeDocument/2006/relationships/hyperlink" Target="http://www.xlathlete.com/view_exercise.jsp?sport=sport&amp;exercise_name=dumbbell%20curl%20to%20press" TargetMode="External"/><Relationship Id="rId27" Type="http://schemas.openxmlformats.org/officeDocument/2006/relationships/hyperlink" Target="http://www.xlathlete.com/view_exercise.jsp?sport=sport&amp;exercise_name=dumbbell%20rdl" TargetMode="External"/><Relationship Id="rId30" Type="http://schemas.openxmlformats.org/officeDocument/2006/relationships/hyperlink" Target="http://www.xlathlete.com/view_exercise.jsp?sport=sport&amp;exercise_name=front%20lateral%20dumbbell%20step%20up" TargetMode="External"/><Relationship Id="rId35" Type="http://schemas.openxmlformats.org/officeDocument/2006/relationships/hyperlink" Target="http://www.xlathlete.com/view_exercise.jsp?sport=sport&amp;exercise_name=messier%20front%20squats" TargetMode="External"/><Relationship Id="rId43" Type="http://schemas.openxmlformats.org/officeDocument/2006/relationships/hyperlink" Target="http://www.xlathlete.com/view_exercise.jsp?sport=sport&amp;exercise_name=kettlebell%20woodchopper" TargetMode="External"/><Relationship Id="rId48" Type="http://schemas.openxmlformats.org/officeDocument/2006/relationships/hyperlink" Target="http://www.xlathlete.com/view_exercise.jsp?sport=sport&amp;exercise_name=dumbbell%20bench%20fly" TargetMode="External"/><Relationship Id="rId56" Type="http://schemas.openxmlformats.org/officeDocument/2006/relationships/hyperlink" Target="http://www.xlathlete.com/view_exercise.jsp?sport=sport&amp;exercise_name=barbell%20bent%20over%20row" TargetMode="External"/><Relationship Id="rId64" Type="http://schemas.openxmlformats.org/officeDocument/2006/relationships/hyperlink" Target="http://www.xlathlete.com/view_exercise.jsp?sport=sport&amp;exercise_name=kettlebell%20squat%20jump%20shrug" TargetMode="External"/><Relationship Id="rId69" Type="http://schemas.openxmlformats.org/officeDocument/2006/relationships/hyperlink" Target="http://www.xlathlete.com/view_exercise.jsp?sport=sport&amp;exercise_name=hindu%20squat" TargetMode="External"/><Relationship Id="rId77" Type="http://schemas.openxmlformats.org/officeDocument/2006/relationships/hyperlink" Target="http://www.xlathlete.com/view_exercise.jsp?sport=sport&amp;exercise_name=bench%20glute%20lift" TargetMode="External"/><Relationship Id="rId100" Type="http://schemas.openxmlformats.org/officeDocument/2006/relationships/hyperlink" Target="http://www.xlathlete.com/view_exercise.jsp?sport=sport&amp;exercise_name=Three%20Hurdle%20Lateral" TargetMode="External"/><Relationship Id="rId105" Type="http://schemas.openxmlformats.org/officeDocument/2006/relationships/printerSettings" Target="../printerSettings/printerSettings4.bin"/><Relationship Id="rId8" Type="http://schemas.openxmlformats.org/officeDocument/2006/relationships/hyperlink" Target="http://www.xlathlete.com/view_exercise.jsp?sport=sport&amp;exercise_name=ball%20leg%20curls" TargetMode="External"/><Relationship Id="rId51" Type="http://schemas.openxmlformats.org/officeDocument/2006/relationships/hyperlink" Target="http://www.xlathlete.com/view_exercise.jsp?sport=sport&amp;exercise_name=kettlebell%20deadlift" TargetMode="External"/><Relationship Id="rId72" Type="http://schemas.openxmlformats.org/officeDocument/2006/relationships/hyperlink" Target="http://www.xlathlete.com/view_exercise.jsp?sport=sport&amp;exercise_name=alternating%20scissor%20hops" TargetMode="External"/><Relationship Id="rId80" Type="http://schemas.openxmlformats.org/officeDocument/2006/relationships/hyperlink" Target="http://www.xlathlete.com/view_exercise.jsp?sport=sport&amp;exercise_name=piston%20squat" TargetMode="External"/><Relationship Id="rId85" Type="http://schemas.openxmlformats.org/officeDocument/2006/relationships/hyperlink" Target="http://www.xlathlete.com/view_exercise.jsp?sport=sport&amp;exercise_name=med%20ball%20toe%20touches" TargetMode="External"/><Relationship Id="rId93" Type="http://schemas.openxmlformats.org/officeDocument/2006/relationships/hyperlink" Target="http://www.xlathlete.com/browse_drills.jsp?sport_program_id=54&amp;browse_sport_id=0&amp;drill_type=0" TargetMode="External"/><Relationship Id="rId98" Type="http://schemas.openxmlformats.org/officeDocument/2006/relationships/hyperlink" Target="http://www.xlathlete.com/view_exercise.jsp?sport=sport&amp;exercise_name=dumbbell%20tricep%20extension%20adaptability" TargetMode="External"/><Relationship Id="rId3" Type="http://schemas.openxmlformats.org/officeDocument/2006/relationships/hyperlink" Target="http://www.xlathlete.com/view_exercise.jsp?sport=sport&amp;exercise_name=dumbbell%20curl%20to%20press" TargetMode="External"/><Relationship Id="rId12" Type="http://schemas.openxmlformats.org/officeDocument/2006/relationships/hyperlink" Target="http://www.xlathlete.com/view_exercise.jsp?sport=sport&amp;exercise_name=dumbbell%20lunge" TargetMode="External"/><Relationship Id="rId17" Type="http://schemas.openxmlformats.org/officeDocument/2006/relationships/hyperlink" Target="http://www.xlathlete.com/view_exercise.jsp?sport=sport&amp;exercise_name=two%20handed%20med%20ball%20push%20up" TargetMode="External"/><Relationship Id="rId25" Type="http://schemas.openxmlformats.org/officeDocument/2006/relationships/hyperlink" Target="http://www.xlathlete.com/view_exercise.jsp?sport=sport&amp;exercise_name=alternating%20scissor%20hops" TargetMode="External"/><Relationship Id="rId33" Type="http://schemas.openxmlformats.org/officeDocument/2006/relationships/hyperlink" Target="http://www.xlathlete.com/view_exercise.jsp?sport=sport&amp;exercise_name=kettlebell%20deadlift" TargetMode="External"/><Relationship Id="rId38" Type="http://schemas.openxmlformats.org/officeDocument/2006/relationships/hyperlink" Target="http://www.xlathlete.com/view_exercise.jsp?sport=sport&amp;exercise_name=dumbbell%20bench%20press" TargetMode="External"/><Relationship Id="rId46" Type="http://schemas.openxmlformats.org/officeDocument/2006/relationships/hyperlink" Target="http://www.xlathlete.com/view_exercise.jsp?sport=sport&amp;exercise_name=cobra" TargetMode="External"/><Relationship Id="rId59" Type="http://schemas.openxmlformats.org/officeDocument/2006/relationships/hyperlink" Target="http://www.xlathlete.com/view_exercise.jsp?sport=sport&amp;exercise_name=mountain%20climber%20starts" TargetMode="External"/><Relationship Id="rId67" Type="http://schemas.openxmlformats.org/officeDocument/2006/relationships/hyperlink" Target="http://www.xlathlete.com/view_exercise.jsp?sport=sport&amp;exercise_name=twisting%20row" TargetMode="External"/><Relationship Id="rId103" Type="http://schemas.openxmlformats.org/officeDocument/2006/relationships/hyperlink" Target="http://www.xlathlete.com/view_exercise.jsp?sport=sport&amp;exercise_name=burpie" TargetMode="External"/><Relationship Id="rId20" Type="http://schemas.openxmlformats.org/officeDocument/2006/relationships/hyperlink" Target="http://www.xlathlete.com/view_exercise.jsp?sport=sport&amp;exercise_name=supine%20row" TargetMode="External"/><Relationship Id="rId41" Type="http://schemas.openxmlformats.org/officeDocument/2006/relationships/hyperlink" Target="http://www.xlathlete.com/view_exercise.jsp?sport=sport&amp;exercise_name=med%20ball%20bent%20leg%20hip%20rotation" TargetMode="External"/><Relationship Id="rId54" Type="http://schemas.openxmlformats.org/officeDocument/2006/relationships/hyperlink" Target="http://www.xlathlete.com/view_exercise.jsp?sport=sport&amp;exercise_name=med%20ball%20twist" TargetMode="External"/><Relationship Id="rId62" Type="http://schemas.openxmlformats.org/officeDocument/2006/relationships/hyperlink" Target="http://www.xlathlete.com/view_exercise.jsp?sport=sport&amp;exercise_name=full%20bench%20curl%20up" TargetMode="External"/><Relationship Id="rId70" Type="http://schemas.openxmlformats.org/officeDocument/2006/relationships/hyperlink" Target="http://www.xlathlete.com/view_exercise.jsp?sport=sport&amp;exercise_name=double%20leg%20v%20up" TargetMode="External"/><Relationship Id="rId75" Type="http://schemas.openxmlformats.org/officeDocument/2006/relationships/hyperlink" Target="http://www.xlathlete.com/view_exercise.jsp?sport=sport&amp;exercise_name=dumbbell%20tricep%20extension%20adaptability" TargetMode="External"/><Relationship Id="rId83" Type="http://schemas.openxmlformats.org/officeDocument/2006/relationships/hyperlink" Target="http://www.xlathlete.com/browse_drills.jsp?sport_program_id=54&amp;browse_sport_id=0&amp;drill_type=0" TargetMode="External"/><Relationship Id="rId88" Type="http://schemas.openxmlformats.org/officeDocument/2006/relationships/hyperlink" Target="http://www.xlathlete.com/browse_drills.jsp?sport_program_id=54&amp;browse_sport_id=0&amp;drill_type=0" TargetMode="External"/><Relationship Id="rId91" Type="http://schemas.openxmlformats.org/officeDocument/2006/relationships/hyperlink" Target="http://www.xlathlete.com/view_exercise.jsp?sport=sport&amp;exercise_name=3%20way%20hamstring%20touch" TargetMode="External"/><Relationship Id="rId96" Type="http://schemas.openxmlformats.org/officeDocument/2006/relationships/hyperlink" Target="http://www.xlathlete.com/view_exercise.jsp?sport=sport&amp;exercise_name=3%20way%20hamstring%20touch" TargetMode="External"/><Relationship Id="rId1" Type="http://schemas.openxmlformats.org/officeDocument/2006/relationships/hyperlink" Target="http://www.xlathlete.com/view_exercise.jsp?sport=sport&amp;exercise_name=Three%20Hurdle%20Lateral" TargetMode="External"/><Relationship Id="rId6" Type="http://schemas.openxmlformats.org/officeDocument/2006/relationships/hyperlink" Target="http://www.xlathlete.com/view_exercise.jsp?sport=sport&amp;exercise_name=back%20step%20up" TargetMode="External"/><Relationship Id="rId15" Type="http://schemas.openxmlformats.org/officeDocument/2006/relationships/hyperlink" Target="http://www.xlathlete.com/view_exercise.jsp?sport=sport&amp;exercise_name=rdl%20dumbbell%20shrug" TargetMode="External"/><Relationship Id="rId23" Type="http://schemas.openxmlformats.org/officeDocument/2006/relationships/hyperlink" Target="http://www.xlathlete.com/view_exercise.jsp?sport=sport&amp;exercise_name=double%20leg%20v%20up" TargetMode="External"/><Relationship Id="rId28" Type="http://schemas.openxmlformats.org/officeDocument/2006/relationships/hyperlink" Target="http://www.xlathlete.com/view_exercise.jsp?sport=sport&amp;exercise_name=face%20pulls%20e3%20grip" TargetMode="External"/><Relationship Id="rId36" Type="http://schemas.openxmlformats.org/officeDocument/2006/relationships/hyperlink" Target="http://www.xlathlete.com/view_exercise.jsp?sport=sport&amp;exercise_name=bench%20dip%20isometric%20hold" TargetMode="External"/><Relationship Id="rId49" Type="http://schemas.openxmlformats.org/officeDocument/2006/relationships/hyperlink" Target="http://www.xlathlete.com/view_exercise.jsp?sport=sport&amp;exercise_name=alternating%20dumbbell%20shoulder%20press" TargetMode="External"/><Relationship Id="rId57" Type="http://schemas.openxmlformats.org/officeDocument/2006/relationships/hyperlink" Target="http://www.xlathlete.com/view_exercise.jsp?sport=sport&amp;exercise_name=two%20handed%20med%20ball%20push%20up" TargetMode="External"/><Relationship Id="rId106" Type="http://schemas.openxmlformats.org/officeDocument/2006/relationships/drawing" Target="../drawings/drawing3.xml"/><Relationship Id="rId10" Type="http://schemas.openxmlformats.org/officeDocument/2006/relationships/hyperlink" Target="http://www.xlathlete.com/view_exercise.jsp?sport=sport&amp;exercise_name=kettlebell%20front%20squats" TargetMode="External"/><Relationship Id="rId31" Type="http://schemas.openxmlformats.org/officeDocument/2006/relationships/hyperlink" Target="http://www.xlathlete.com/view_exercise.jsp?sport=sport&amp;exercise_name=hammer%20curls" TargetMode="External"/><Relationship Id="rId44" Type="http://schemas.openxmlformats.org/officeDocument/2006/relationships/hyperlink" Target="http://www.xlathlete.com/view_exercise.jsp?sport=sport&amp;exercise_name=zercher%20good%20morning" TargetMode="External"/><Relationship Id="rId52" Type="http://schemas.openxmlformats.org/officeDocument/2006/relationships/hyperlink" Target="http://www.xlathlete.com/view_exercise.jsp?sport=sport&amp;exercise_name=arnold%20press" TargetMode="External"/><Relationship Id="rId60" Type="http://schemas.openxmlformats.org/officeDocument/2006/relationships/hyperlink" Target="http://www.xlathlete.com/view_exercise.jsp?sport=sport&amp;exercise_name=supine%20row" TargetMode="External"/><Relationship Id="rId65" Type="http://schemas.openxmlformats.org/officeDocument/2006/relationships/hyperlink" Target="http://www.xlathlete.com/view_exercise.jsp?sport=sport&amp;exercise_name=med%20ball%20bent%20leg%20hip%20rotation" TargetMode="External"/><Relationship Id="rId73" Type="http://schemas.openxmlformats.org/officeDocument/2006/relationships/hyperlink" Target="http://www.xlathlete.com/view_exercise.jsp?sport=sport&amp;exercise_name=face%20pulls%20e3%20grip" TargetMode="External"/><Relationship Id="rId78" Type="http://schemas.openxmlformats.org/officeDocument/2006/relationships/hyperlink" Target="http://www.xlathlete.com/view_exercise.jsp?sport=sport&amp;exercise_name=piston%20squat" TargetMode="External"/><Relationship Id="rId81" Type="http://schemas.openxmlformats.org/officeDocument/2006/relationships/hyperlink" Target="http://www.xlathlete.com/view_exercise.jsp?sport=sport&amp;exercise_name=dumbbell%20curl%20to%20press" TargetMode="External"/><Relationship Id="rId86" Type="http://schemas.openxmlformats.org/officeDocument/2006/relationships/hyperlink" Target="http://www.xlathlete.com/view_exercise.jsp?sport=sport&amp;exercise_name=3%20way%20hamstring%20touch" TargetMode="External"/><Relationship Id="rId94" Type="http://schemas.openxmlformats.org/officeDocument/2006/relationships/hyperlink" Target="http://www.xlathlete.com/view_exercise.jsp?sport=sport&amp;exercise_name=med%20ball%20twist" TargetMode="External"/><Relationship Id="rId99" Type="http://schemas.openxmlformats.org/officeDocument/2006/relationships/hyperlink" Target="http://www.xlathlete.com/view_exercise.jsp?sport=sport&amp;exercise_name=ball%20leg%20curls" TargetMode="External"/><Relationship Id="rId101" Type="http://schemas.openxmlformats.org/officeDocument/2006/relationships/hyperlink" Target="http://www.xlathlete.com/view_exercise.jsp?sport=sport&amp;exercise_name=hex%20bar%20deadlift" TargetMode="External"/><Relationship Id="rId4" Type="http://schemas.openxmlformats.org/officeDocument/2006/relationships/hyperlink" Target="http://www.xlathlete.com/view_exercise.jsp?sport=sport&amp;exercise_name=twisting%20row" TargetMode="External"/><Relationship Id="rId9" Type="http://schemas.openxmlformats.org/officeDocument/2006/relationships/hyperlink" Target="http://www.xlathlete.com/view_exercise.jsp?sport=sport&amp;exercise_name=arnold%20press" TargetMode="External"/><Relationship Id="rId13" Type="http://schemas.openxmlformats.org/officeDocument/2006/relationships/hyperlink" Target="http://www.xlathlete.com/view_exercise.jsp?sport=sport&amp;exercise_name=zercher%20good%20morning" TargetMode="External"/><Relationship Id="rId18" Type="http://schemas.openxmlformats.org/officeDocument/2006/relationships/hyperlink" Target="http://www.xlathlete.com/view_exercise.jsp?sport=sport&amp;exercise_name=bench%20dip%20isometric%20hold" TargetMode="External"/><Relationship Id="rId39" Type="http://schemas.openxmlformats.org/officeDocument/2006/relationships/hyperlink" Target="http://www.xlathlete.com/view_exercise.jsp?sport=sport&amp;exercise_name=med%20ball%20twist" TargetMode="External"/><Relationship Id="rId34" Type="http://schemas.openxmlformats.org/officeDocument/2006/relationships/hyperlink" Target="http://www.xlathlete.com/view_exercise.jsp?sport=sport&amp;exercise_name=twisting%20row" TargetMode="External"/><Relationship Id="rId50" Type="http://schemas.openxmlformats.org/officeDocument/2006/relationships/hyperlink" Target="http://www.xlathlete.com/view_exercise.jsp?sport=sport&amp;exercise_name=alternating%20med%20ball%20push%20ups" TargetMode="External"/><Relationship Id="rId55" Type="http://schemas.openxmlformats.org/officeDocument/2006/relationships/hyperlink" Target="http://www.xlathlete.com/view_exercise.jsp?sport=sport&amp;exercise_name=dumbbell%20lunge" TargetMode="External"/><Relationship Id="rId76" Type="http://schemas.openxmlformats.org/officeDocument/2006/relationships/hyperlink" Target="http://www.xlathlete.com/view_exercise.jsp?sport=sport&amp;exercise_name=front%20deltoid%20raise" TargetMode="External"/><Relationship Id="rId97" Type="http://schemas.openxmlformats.org/officeDocument/2006/relationships/hyperlink" Target="http://www.xlathlete.com/view_exercise.jsp?sport=sport&amp;exercise_name=toe%20reach%20squat" TargetMode="External"/><Relationship Id="rId104" Type="http://schemas.openxmlformats.org/officeDocument/2006/relationships/hyperlink" Target="http://www.xlathlete.com/view_exercise.jsp?sport=sport&amp;exercise_name=burpie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xlathlete.com/view_exercise.jsp?sport=sport&amp;exercise_name=kettlebell%20swing" TargetMode="External"/><Relationship Id="rId21" Type="http://schemas.openxmlformats.org/officeDocument/2006/relationships/hyperlink" Target="http://www.xlathlete.com/view_exercise.jsp?sport=sport&amp;exercise_name=back%20step%20up" TargetMode="External"/><Relationship Id="rId42" Type="http://schemas.openxmlformats.org/officeDocument/2006/relationships/hyperlink" Target="http://www.xlathlete.com/view_exercise.jsp?sport=sport&amp;exercise_name=piston%20squat" TargetMode="External"/><Relationship Id="rId47" Type="http://schemas.openxmlformats.org/officeDocument/2006/relationships/hyperlink" Target="http://www.xlathlete.com/view_exercise.jsp?sport=sport&amp;exercise_name=full%20bench%20curl%20up" TargetMode="External"/><Relationship Id="rId63" Type="http://schemas.openxmlformats.org/officeDocument/2006/relationships/hyperlink" Target="http://www.xlathlete.com/view_exercise.jsp?sport=sport&amp;exercise_name=rdl%20dumbbell%20shrug" TargetMode="External"/><Relationship Id="rId68" Type="http://schemas.openxmlformats.org/officeDocument/2006/relationships/hyperlink" Target="http://www.xlathlete.com/view_exercise.jsp?sport=sport&amp;exercise_name=alternating%20med%20ball%20push%20ups" TargetMode="External"/><Relationship Id="rId84" Type="http://schemas.openxmlformats.org/officeDocument/2006/relationships/hyperlink" Target="http://www.xlathlete.com/view_exercise.jsp?sport=sport&amp;exercise_name=full%20bench%20curl%20up" TargetMode="External"/><Relationship Id="rId89" Type="http://schemas.openxmlformats.org/officeDocument/2006/relationships/hyperlink" Target="http://www.xlathlete.com/view_exercise.jsp?sport=sport&amp;exercise_name=twisting%20row" TargetMode="External"/><Relationship Id="rId7" Type="http://schemas.openxmlformats.org/officeDocument/2006/relationships/hyperlink" Target="http://www.xlathlete.com/view_exercise.jsp?sport=sport&amp;exercise_name=med%20ball%20twist" TargetMode="External"/><Relationship Id="rId71" Type="http://schemas.openxmlformats.org/officeDocument/2006/relationships/hyperlink" Target="http://www.xlathlete.com/view_exercise.jsp?sport=sport&amp;exercise_name=piston%20squat" TargetMode="External"/><Relationship Id="rId92" Type="http://schemas.openxmlformats.org/officeDocument/2006/relationships/hyperlink" Target="http://www.xlathlete.com/view_exercise.jsp?sport=sport&amp;exercise_name=double%20leg%20v%20up" TargetMode="External"/><Relationship Id="rId2" Type="http://schemas.openxmlformats.org/officeDocument/2006/relationships/hyperlink" Target="http://www.xlathlete.com/view_exercise.jsp?sport=sport&amp;exercise_name=med%20ball%20twist" TargetMode="External"/><Relationship Id="rId16" Type="http://schemas.openxmlformats.org/officeDocument/2006/relationships/hyperlink" Target="http://www.xlathlete.com/view_exercise.jsp?sport=sport&amp;exercise_name=Three%20Hurdle%20Lateral" TargetMode="External"/><Relationship Id="rId29" Type="http://schemas.openxmlformats.org/officeDocument/2006/relationships/hyperlink" Target="http://www.xlathlete.com/view_exercise.jsp?sport=sport&amp;exercise_name=hex%20bar%20deadlift" TargetMode="External"/><Relationship Id="rId11" Type="http://schemas.openxmlformats.org/officeDocument/2006/relationships/hyperlink" Target="http://www.xlathlete.com/browse_drills.jsp?sport_program_id=54&amp;browse_sport_id=0&amp;drill_type=0" TargetMode="External"/><Relationship Id="rId24" Type="http://schemas.openxmlformats.org/officeDocument/2006/relationships/hyperlink" Target="http://www.xlathlete.com/view_exercise.jsp?sport=sport&amp;exercise_name=arnold%20press" TargetMode="External"/><Relationship Id="rId32" Type="http://schemas.openxmlformats.org/officeDocument/2006/relationships/hyperlink" Target="http://www.xlathlete.com/view_exercise.jsp?sport=sport&amp;exercise_name=two%20handed%20med%20ball%20push%20up" TargetMode="External"/><Relationship Id="rId37" Type="http://schemas.openxmlformats.org/officeDocument/2006/relationships/hyperlink" Target="http://www.xlathlete.com/view_exercise.jsp?sport=sport&amp;exercise_name=dumbbell%20curl%20to%20press" TargetMode="External"/><Relationship Id="rId40" Type="http://schemas.openxmlformats.org/officeDocument/2006/relationships/hyperlink" Target="http://www.xlathlete.com/view_exercise.jsp?sport=sport&amp;exercise_name=alternating%20scissor%20hops" TargetMode="External"/><Relationship Id="rId45" Type="http://schemas.openxmlformats.org/officeDocument/2006/relationships/hyperlink" Target="http://www.xlathlete.com/view_exercise.jsp?sport=sport&amp;exercise_name=dumbbell%20rdl" TargetMode="External"/><Relationship Id="rId53" Type="http://schemas.openxmlformats.org/officeDocument/2006/relationships/hyperlink" Target="http://www.xlathlete.com/view_exercise.jsp?sport=sport&amp;exercise_name=messier%20front%20squats" TargetMode="External"/><Relationship Id="rId58" Type="http://schemas.openxmlformats.org/officeDocument/2006/relationships/hyperlink" Target="http://www.xlathlete.com/view_exercise.jsp?sport=sport&amp;exercise_name=metabolic%20jumping" TargetMode="External"/><Relationship Id="rId66" Type="http://schemas.openxmlformats.org/officeDocument/2006/relationships/hyperlink" Target="http://www.xlathlete.com/view_exercise.jsp?sport=sport&amp;exercise_name=dumbbell%20bench%20fly" TargetMode="External"/><Relationship Id="rId74" Type="http://schemas.openxmlformats.org/officeDocument/2006/relationships/hyperlink" Target="http://www.xlathlete.com/view_exercise.jsp?sport=sport&amp;exercise_name=arnold%20press" TargetMode="External"/><Relationship Id="rId79" Type="http://schemas.openxmlformats.org/officeDocument/2006/relationships/hyperlink" Target="http://www.xlathlete.com/view_exercise.jsp?sport=sport&amp;exercise_name=two%20handed%20med%20ball%20push%20up" TargetMode="External"/><Relationship Id="rId87" Type="http://schemas.openxmlformats.org/officeDocument/2006/relationships/hyperlink" Target="http://www.xlathlete.com/view_exercise.jsp?sport=sport&amp;exercise_name=med%20ball%20bent%20leg%20hip%20rotation" TargetMode="External"/><Relationship Id="rId102" Type="http://schemas.openxmlformats.org/officeDocument/2006/relationships/hyperlink" Target="http://www.xlathlete.com/view_exercise.jsp?sport=sport&amp;exercise_name=burpie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61" Type="http://schemas.openxmlformats.org/officeDocument/2006/relationships/hyperlink" Target="http://www.xlathlete.com/view_exercise.jsp?sport=sport&amp;exercise_name=kettlebell%20woodchopper" TargetMode="External"/><Relationship Id="rId82" Type="http://schemas.openxmlformats.org/officeDocument/2006/relationships/hyperlink" Target="http://www.xlathlete.com/view_exercise.jsp?sport=sport&amp;exercise_name=supine%20row" TargetMode="External"/><Relationship Id="rId90" Type="http://schemas.openxmlformats.org/officeDocument/2006/relationships/hyperlink" Target="http://www.xlathlete.com/view_exercise.jsp?sport=sport&amp;exercise_name=dumbbell%20bench%20press" TargetMode="External"/><Relationship Id="rId95" Type="http://schemas.openxmlformats.org/officeDocument/2006/relationships/hyperlink" Target="http://www.xlathlete.com/view_exercise.jsp?sport=sport&amp;exercise_name=face%20pulls%20e3%20grip" TargetMode="External"/><Relationship Id="rId19" Type="http://schemas.openxmlformats.org/officeDocument/2006/relationships/hyperlink" Target="http://www.xlathlete.com/view_exercise.jsp?sport=sport&amp;exercise_name=twisting%20row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lat%20pull%20down" TargetMode="External"/><Relationship Id="rId27" Type="http://schemas.openxmlformats.org/officeDocument/2006/relationships/hyperlink" Target="http://www.xlathlete.com/view_exercise.jsp?sport=sport&amp;exercise_name=dumbbell%20lunge" TargetMode="External"/><Relationship Id="rId30" Type="http://schemas.openxmlformats.org/officeDocument/2006/relationships/hyperlink" Target="http://www.xlathlete.com/view_exercise.jsp?sport=sport&amp;exercise_name=rdl%20dumbbell%20shrug" TargetMode="External"/><Relationship Id="rId35" Type="http://schemas.openxmlformats.org/officeDocument/2006/relationships/hyperlink" Target="http://www.xlathlete.com/view_exercise.jsp?sport=sport&amp;exercise_name=supine%20row" TargetMode="External"/><Relationship Id="rId43" Type="http://schemas.openxmlformats.org/officeDocument/2006/relationships/hyperlink" Target="http://www.xlathlete.com/view_exercise.jsp?sport=sport&amp;exercise_name=dumbbell%20tricep%20extension%20adaptability" TargetMode="External"/><Relationship Id="rId48" Type="http://schemas.openxmlformats.org/officeDocument/2006/relationships/hyperlink" Target="http://www.xlathlete.com/view_exercise.jsp?sport=sport&amp;exercise_name=front%20lateral%20dumbbell%20step%20up" TargetMode="External"/><Relationship Id="rId56" Type="http://schemas.openxmlformats.org/officeDocument/2006/relationships/hyperlink" Target="http://www.xlathlete.com/view_exercise.jsp?sport=sport&amp;exercise_name=dumbbell%20bench%20press" TargetMode="External"/><Relationship Id="rId64" Type="http://schemas.openxmlformats.org/officeDocument/2006/relationships/hyperlink" Target="http://www.xlathlete.com/view_exercise.jsp?sport=sport&amp;exercise_name=cobra" TargetMode="External"/><Relationship Id="rId69" Type="http://schemas.openxmlformats.org/officeDocument/2006/relationships/hyperlink" Target="http://www.xlathlete.com/view_exercise.jsp?sport=sport&amp;exercise_name=dumbbell%20tricep%20extension%20adaptability" TargetMode="External"/><Relationship Id="rId77" Type="http://schemas.openxmlformats.org/officeDocument/2006/relationships/hyperlink" Target="http://www.xlathlete.com/view_exercise.jsp?sport=sport&amp;exercise_name=dumbbell%20lunge" TargetMode="External"/><Relationship Id="rId100" Type="http://schemas.openxmlformats.org/officeDocument/2006/relationships/hyperlink" Target="http://www.xlathlete.com/view_exercise.jsp?sport=sport&amp;exercise_name=Three%20Hurdle%20Lateral" TargetMode="External"/><Relationship Id="rId105" Type="http://schemas.openxmlformats.org/officeDocument/2006/relationships/printerSettings" Target="../printerSettings/printerSettings5.bin"/><Relationship Id="rId8" Type="http://schemas.openxmlformats.org/officeDocument/2006/relationships/hyperlink" Target="http://www.xlathlete.com/view_exercise.jsp?sport=sport&amp;exercise_name=med%20ball%20toe%20touches" TargetMode="External"/><Relationship Id="rId51" Type="http://schemas.openxmlformats.org/officeDocument/2006/relationships/hyperlink" Target="http://www.xlathlete.com/view_exercise.jsp?sport=sport&amp;exercise_name=kettlebell%20deadlift" TargetMode="External"/><Relationship Id="rId72" Type="http://schemas.openxmlformats.org/officeDocument/2006/relationships/hyperlink" Target="http://www.xlathlete.com/view_exercise.jsp?sport=sport&amp;exercise_name=dumbbell%20curl%20to%20press" TargetMode="External"/><Relationship Id="rId80" Type="http://schemas.openxmlformats.org/officeDocument/2006/relationships/hyperlink" Target="http://www.xlathlete.com/view_exercise.jsp?sport=sport&amp;exercise_name=dumbbell%20tricep%20extension%20adaptability" TargetMode="External"/><Relationship Id="rId85" Type="http://schemas.openxmlformats.org/officeDocument/2006/relationships/hyperlink" Target="http://www.xlathlete.com/view_exercise.jsp?sport=sport&amp;exercise_name=dumbbell%20bench%20fly" TargetMode="External"/><Relationship Id="rId93" Type="http://schemas.openxmlformats.org/officeDocument/2006/relationships/hyperlink" Target="http://www.xlathlete.com/view_exercise.jsp?sport=sport&amp;exercise_name=zercher%20good%20morning" TargetMode="External"/><Relationship Id="rId98" Type="http://schemas.openxmlformats.org/officeDocument/2006/relationships/hyperlink" Target="http://www.xlathlete.com/view_exercise.jsp?sport=sport&amp;exercise_name=dumbbell%20curl%20to%20press" TargetMode="External"/><Relationship Id="rId3" Type="http://schemas.openxmlformats.org/officeDocument/2006/relationships/hyperlink" Target="http://www.xlathlete.com/view_exercise.jsp?sport=sport&amp;exercise_name=med%20ball%20toe%20touches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med%20ball%20twist" TargetMode="External"/><Relationship Id="rId25" Type="http://schemas.openxmlformats.org/officeDocument/2006/relationships/hyperlink" Target="http://www.xlathlete.com/view_exercise.jsp?sport=sport&amp;exercise_name=kettlebell%20front%20squats" TargetMode="External"/><Relationship Id="rId33" Type="http://schemas.openxmlformats.org/officeDocument/2006/relationships/hyperlink" Target="http://www.xlathlete.com/view_exercise.jsp?sport=sport&amp;exercise_name=bench%20dip%20isometric%20hold" TargetMode="External"/><Relationship Id="rId38" Type="http://schemas.openxmlformats.org/officeDocument/2006/relationships/hyperlink" Target="http://www.xlathlete.com/view_exercise.jsp?sport=sport&amp;exercise_name=double%20leg%20v%20up" TargetMode="External"/><Relationship Id="rId46" Type="http://schemas.openxmlformats.org/officeDocument/2006/relationships/hyperlink" Target="http://www.xlathlete.com/view_exercise.jsp?sport=sport&amp;exercise_name=face%20pulls%20e3%20grip" TargetMode="External"/><Relationship Id="rId59" Type="http://schemas.openxmlformats.org/officeDocument/2006/relationships/hyperlink" Target="http://www.xlathlete.com/view_exercise.jsp?sport=sport&amp;exercise_name=med%20ball%20bent%20leg%20hip%20rotation" TargetMode="External"/><Relationship Id="rId67" Type="http://schemas.openxmlformats.org/officeDocument/2006/relationships/hyperlink" Target="http://www.xlathlete.com/view_exercise.jsp?sport=sport&amp;exercise_name=alternating%20dumbbell%20shoulder%20press" TargetMode="External"/><Relationship Id="rId103" Type="http://schemas.openxmlformats.org/officeDocument/2006/relationships/hyperlink" Target="http://www.xlathlete.com/view_exercise.jsp?sport=sport&amp;exercise_name=burpie" TargetMode="External"/><Relationship Id="rId20" Type="http://schemas.openxmlformats.org/officeDocument/2006/relationships/hyperlink" Target="http://www.xlathlete.com/view_exercise.jsp?sport=sport&amp;exercise_name=dumbbell%20bench%20press" TargetMode="External"/><Relationship Id="rId41" Type="http://schemas.openxmlformats.org/officeDocument/2006/relationships/hyperlink" Target="http://www.xlathlete.com/view_exercise.jsp?sport=sport&amp;exercise_name=med%20ball%20bent%20leg%20hip%20rotation" TargetMode="External"/><Relationship Id="rId54" Type="http://schemas.openxmlformats.org/officeDocument/2006/relationships/hyperlink" Target="http://www.xlathlete.com/view_exercise.jsp?sport=sport&amp;exercise_name=bench%20dip%20isometric%20hold" TargetMode="External"/><Relationship Id="rId62" Type="http://schemas.openxmlformats.org/officeDocument/2006/relationships/hyperlink" Target="http://www.xlathlete.com/view_exercise.jsp?sport=sport&amp;exercise_name=zercher%20good%20morning" TargetMode="External"/><Relationship Id="rId70" Type="http://schemas.openxmlformats.org/officeDocument/2006/relationships/hyperlink" Target="http://www.xlathlete.com/view_exercise.jsp?sport=sport&amp;exercise_name=bench%20glute%20lift" TargetMode="External"/><Relationship Id="rId75" Type="http://schemas.openxmlformats.org/officeDocument/2006/relationships/hyperlink" Target="http://www.xlathlete.com/view_exercise.jsp?sport=sport&amp;exercise_name=twisting%20row" TargetMode="External"/><Relationship Id="rId83" Type="http://schemas.openxmlformats.org/officeDocument/2006/relationships/hyperlink" Target="http://www.xlathlete.com/view_exercise.jsp?sport=sport&amp;exercise_name=zercher%20good%20morning" TargetMode="External"/><Relationship Id="rId88" Type="http://schemas.openxmlformats.org/officeDocument/2006/relationships/hyperlink" Target="http://www.xlathlete.com/view_exercise.jsp?sport=sport&amp;exercise_name=rdl%20dumbbell%20shrug" TargetMode="External"/><Relationship Id="rId91" Type="http://schemas.openxmlformats.org/officeDocument/2006/relationships/hyperlink" Target="http://www.xlathlete.com/view_exercise.jsp?sport=sport&amp;exercise_name=hindu%20squat" TargetMode="External"/><Relationship Id="rId96" Type="http://schemas.openxmlformats.org/officeDocument/2006/relationships/hyperlink" Target="http://www.xlathlete.com/view_exercise.jsp?sport=sport&amp;exercise_name=front%20deltoid%20raise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browse_drills.jsp?sport_program_id=54&amp;browse_sport_id=0&amp;drill_type=0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ball%20leg%20curls" TargetMode="External"/><Relationship Id="rId28" Type="http://schemas.openxmlformats.org/officeDocument/2006/relationships/hyperlink" Target="http://www.xlathlete.com/view_exercise.jsp?sport=sport&amp;exercise_name=zercher%20good%20morning" TargetMode="External"/><Relationship Id="rId36" Type="http://schemas.openxmlformats.org/officeDocument/2006/relationships/hyperlink" Target="http://www.xlathlete.com/view_exercise.jsp?sport=sport&amp;exercise_name=barbell%20bent%20over%20row" TargetMode="External"/><Relationship Id="rId49" Type="http://schemas.openxmlformats.org/officeDocument/2006/relationships/hyperlink" Target="http://www.xlathlete.com/view_exercise.jsp?sport=sport&amp;exercise_name=hammer%20curls" TargetMode="External"/><Relationship Id="rId57" Type="http://schemas.openxmlformats.org/officeDocument/2006/relationships/hyperlink" Target="http://www.xlathlete.com/view_exercise.jsp?sport=sport&amp;exercise_name=med%20ball%20twist" TargetMode="External"/><Relationship Id="rId106" Type="http://schemas.openxmlformats.org/officeDocument/2006/relationships/drawing" Target="../drawings/drawing4.xml"/><Relationship Id="rId10" Type="http://schemas.openxmlformats.org/officeDocument/2006/relationships/hyperlink" Target="http://www.xlathlete.com/view_exercise.jsp?sport=sport&amp;exercise_name=toe%20reach%20squat" TargetMode="External"/><Relationship Id="rId31" Type="http://schemas.openxmlformats.org/officeDocument/2006/relationships/hyperlink" Target="http://www.xlathlete.com/view_exercise.jsp?sport=sport&amp;exercise_name=mountain%20climber%20starts" TargetMode="External"/><Relationship Id="rId44" Type="http://schemas.openxmlformats.org/officeDocument/2006/relationships/hyperlink" Target="http://www.xlathlete.com/view_exercise.jsp?sport=sport&amp;exercise_name=decline%20push%20up" TargetMode="External"/><Relationship Id="rId52" Type="http://schemas.openxmlformats.org/officeDocument/2006/relationships/hyperlink" Target="http://www.xlathlete.com/view_exercise.jsp?sport=sport&amp;exercise_name=twisting%20row" TargetMode="External"/><Relationship Id="rId60" Type="http://schemas.openxmlformats.org/officeDocument/2006/relationships/hyperlink" Target="http://www.xlathlete.com/view_exercise.jsp?sport=sport&amp;exercise_name=kettlebell%20squat%20jump%20shrug" TargetMode="External"/><Relationship Id="rId65" Type="http://schemas.openxmlformats.org/officeDocument/2006/relationships/hyperlink" Target="http://www.xlathlete.com/view_exercise.jsp?sport=sport&amp;exercise_name=front%20deltoid%20raise" TargetMode="External"/><Relationship Id="rId73" Type="http://schemas.openxmlformats.org/officeDocument/2006/relationships/hyperlink" Target="http://www.xlathlete.com/view_exercise.jsp?sport=sport&amp;exercise_name=kettlebell%20deadlift" TargetMode="External"/><Relationship Id="rId78" Type="http://schemas.openxmlformats.org/officeDocument/2006/relationships/hyperlink" Target="http://www.xlathlete.com/view_exercise.jsp?sport=sport&amp;exercise_name=barbell%20bent%20over%20row" TargetMode="External"/><Relationship Id="rId81" Type="http://schemas.openxmlformats.org/officeDocument/2006/relationships/hyperlink" Target="http://www.xlathlete.com/view_exercise.jsp?sport=sport&amp;exercise_name=mountain%20climber%20starts" TargetMode="External"/><Relationship Id="rId86" Type="http://schemas.openxmlformats.org/officeDocument/2006/relationships/hyperlink" Target="http://www.xlathlete.com/view_exercise.jsp?sport=sport&amp;exercise_name=kettlebell%20squat%20jump%20shrug" TargetMode="External"/><Relationship Id="rId94" Type="http://schemas.openxmlformats.org/officeDocument/2006/relationships/hyperlink" Target="http://www.xlathlete.com/view_exercise.jsp?sport=sport&amp;exercise_name=alternating%20scissor%20hops" TargetMode="External"/><Relationship Id="rId99" Type="http://schemas.openxmlformats.org/officeDocument/2006/relationships/hyperlink" Target="http://www.xlathlete.com/view_exercise.jsp?sport=sport&amp;exercise_name=ball%20leg%20curls" TargetMode="External"/><Relationship Id="rId101" Type="http://schemas.openxmlformats.org/officeDocument/2006/relationships/hyperlink" Target="http://www.xlathlete.com/view_exercise.jsp?sport=sport&amp;exercise_name=hex%20bar%20deadlift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3%20way%20hamstring%20touch" TargetMode="External"/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cobra" TargetMode="External"/><Relationship Id="rId34" Type="http://schemas.openxmlformats.org/officeDocument/2006/relationships/hyperlink" Target="http://www.xlathlete.com/view_exercise.jsp?sport=sport&amp;exercise_name=dumbbell%20bent%20over%20row" TargetMode="External"/><Relationship Id="rId50" Type="http://schemas.openxmlformats.org/officeDocument/2006/relationships/hyperlink" Target="http://www.xlathlete.com/view_exercise.jsp?sport=sport&amp;exercise_name=hindu%20squat" TargetMode="External"/><Relationship Id="rId55" Type="http://schemas.openxmlformats.org/officeDocument/2006/relationships/hyperlink" Target="http://www.xlathlete.com/view_exercise.jsp?sport=sport&amp;exercise_name=supine%20row" TargetMode="External"/><Relationship Id="rId76" Type="http://schemas.openxmlformats.org/officeDocument/2006/relationships/hyperlink" Target="http://www.xlathlete.com/view_exercise.jsp?sport=sport&amp;exercise_name=med%20ball%20twist" TargetMode="External"/><Relationship Id="rId97" Type="http://schemas.openxmlformats.org/officeDocument/2006/relationships/hyperlink" Target="http://www.xlathlete.com/view_exercise.jsp?sport=sport&amp;exercise_name=piston%20squat" TargetMode="External"/><Relationship Id="rId104" Type="http://schemas.openxmlformats.org/officeDocument/2006/relationships/hyperlink" Target="http://www.xlathlete.com/view_exercise.jsp?sport=sport&amp;exercise_name=burpie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anual%20clamshell" TargetMode="External"/><Relationship Id="rId18" Type="http://schemas.openxmlformats.org/officeDocument/2006/relationships/hyperlink" Target="http://www.xlathlete.com/view_exercise.jsp?sport=sport&amp;exercise_name=gopher%20u%20abs" TargetMode="External"/><Relationship Id="rId26" Type="http://schemas.openxmlformats.org/officeDocument/2006/relationships/hyperlink" Target="http://www.xlathlete.com/view_exercise.jsp?sport=sport&amp;exercise_name=dumbbell%20walking%20lunge" TargetMode="External"/><Relationship Id="rId39" Type="http://schemas.openxmlformats.org/officeDocument/2006/relationships/hyperlink" Target="http://www.xlathlete.com/view_exercise.jsp?sport=sport&amp;exercise_name=superman" TargetMode="External"/><Relationship Id="rId21" Type="http://schemas.openxmlformats.org/officeDocument/2006/relationships/hyperlink" Target="http://www.xlathlete.com/view_exercise.jsp?sport=sport&amp;exercise_name=front%20squat" TargetMode="External"/><Relationship Id="rId34" Type="http://schemas.openxmlformats.org/officeDocument/2006/relationships/hyperlink" Target="http://www.xlathlete.com/view_exercise.jsp?sport=sport&amp;exercise_name=dumbbell%20incline%20press" TargetMode="External"/><Relationship Id="rId42" Type="http://schemas.openxmlformats.org/officeDocument/2006/relationships/hyperlink" Target="http://www.xlathlete.com/view_exercise.jsp?sport=sport&amp;exercise_name=dumbbell%20curl%20to%20press" TargetMode="External"/><Relationship Id="rId47" Type="http://schemas.openxmlformats.org/officeDocument/2006/relationships/hyperlink" Target="http://www.xlathlete.com/view_exercise.jsp?sport=sport&amp;exercise_name=dumbbell%20bench%20press" TargetMode="External"/><Relationship Id="rId50" Type="http://schemas.openxmlformats.org/officeDocument/2006/relationships/hyperlink" Target="http://www.xlathlete.com/view_exercise.jsp?sport=sport&amp;exercise_name=jm%20dumbbell%20press" TargetMode="External"/><Relationship Id="rId55" Type="http://schemas.openxmlformats.org/officeDocument/2006/relationships/hyperlink" Target="http://www.xlathlete.com/view_exercise.jsp?sport=sport&amp;exercise_name=3%20way%20hamstring%20touch" TargetMode="External"/><Relationship Id="rId63" Type="http://schemas.openxmlformats.org/officeDocument/2006/relationships/hyperlink" Target="http://www.xlathlete.com/view_exercise.jsp?sport=sport&amp;exercise_name=toe%20reach%20squat" TargetMode="External"/><Relationship Id="rId68" Type="http://schemas.openxmlformats.org/officeDocument/2006/relationships/printerSettings" Target="../printerSettings/printerSettings6.bin"/><Relationship Id="rId7" Type="http://schemas.openxmlformats.org/officeDocument/2006/relationships/hyperlink" Target="http://www.xlathlete.com/view_exercise.jsp?sport=sport&amp;exercise_name=dumbbell%20rdl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alternating%20dumbbell%20shoulder%20press" TargetMode="External"/><Relationship Id="rId29" Type="http://schemas.openxmlformats.org/officeDocument/2006/relationships/hyperlink" Target="http://www.xlathlete.com/browse_drills.jsp?sport_program_id=99&amp;browse_sport_id=0&amp;drill_type=0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dumbbell%20bent%20over%20row" TargetMode="External"/><Relationship Id="rId11" Type="http://schemas.openxmlformats.org/officeDocument/2006/relationships/hyperlink" Target="http://www.xlathlete.com/view_exercise.jsp?sport=sport&amp;exercise_name=dumbbell%20bench%20press" TargetMode="External"/><Relationship Id="rId24" Type="http://schemas.openxmlformats.org/officeDocument/2006/relationships/hyperlink" Target="http://www.xlathlete.com/view_exercise.jsp?sport=sport&amp;exercise_name=prone%20forearm%20bridge" TargetMode="External"/><Relationship Id="rId32" Type="http://schemas.openxmlformats.org/officeDocument/2006/relationships/hyperlink" Target="http://www.xlathlete.com/browse_drills.jsp?sport_program_id=99&amp;browse_sport_id=0&amp;drill_type=0" TargetMode="External"/><Relationship Id="rId37" Type="http://schemas.openxmlformats.org/officeDocument/2006/relationships/hyperlink" Target="http://www.xlathlete.com/view_exercise.jsp?sport=sport&amp;exercise_name=rear%20deltoid" TargetMode="External"/><Relationship Id="rId40" Type="http://schemas.openxmlformats.org/officeDocument/2006/relationships/hyperlink" Target="http://www.xlathlete.com/view_exercise.jsp?sport=sport&amp;exercise_name=tuck%20jump" TargetMode="External"/><Relationship Id="rId45" Type="http://schemas.openxmlformats.org/officeDocument/2006/relationships/hyperlink" Target="http://www.xlathlete.com/view_exercise.jsp?sport=sport&amp;exercise_name=single%20leg%20back%20squat" TargetMode="External"/><Relationship Id="rId53" Type="http://schemas.openxmlformats.org/officeDocument/2006/relationships/hyperlink" Target="http://www.xlathlete.com/view_exercise.jsp?sport=sport&amp;exercise_name=bulgarian%20split%20deadlift" TargetMode="External"/><Relationship Id="rId58" Type="http://schemas.openxmlformats.org/officeDocument/2006/relationships/hyperlink" Target="http://www.xlathlete.com/view_exercise.jsp?sport=sport&amp;exercise_name=quadraped%20forward%20leg%20circles" TargetMode="External"/><Relationship Id="rId66" Type="http://schemas.openxmlformats.org/officeDocument/2006/relationships/hyperlink" Target="http://www.xlathlete.com/view_exercise.jsp?sport=sport&amp;exercise_name=3%20way%20hamstring%20touch" TargetMode="External"/><Relationship Id="rId5" Type="http://schemas.openxmlformats.org/officeDocument/2006/relationships/hyperlink" Target="http://www.xlathlete.com/view_exercise.jsp?sport=sport&amp;exercise_name=dumbbell%20curl%20to%20press" TargetMode="External"/><Relationship Id="rId15" Type="http://schemas.openxmlformats.org/officeDocument/2006/relationships/hyperlink" Target="http://www.xlathlete.com/view_exercise.jsp?sport=sport&amp;exercise_name=ball%20leg%20curls" TargetMode="External"/><Relationship Id="rId23" Type="http://schemas.openxmlformats.org/officeDocument/2006/relationships/hyperlink" Target="http://www.xlathlete.com/view_exercise.jsp?sport=sport&amp;exercise_name=close%20grip%20bench%20press" TargetMode="External"/><Relationship Id="rId28" Type="http://schemas.openxmlformats.org/officeDocument/2006/relationships/hyperlink" Target="http://www.xlathlete.com/view_exercise.jsp?sport=sport&amp;exercise_name=barbell%20bent%20over%20row" TargetMode="External"/><Relationship Id="rId36" Type="http://schemas.openxmlformats.org/officeDocument/2006/relationships/hyperlink" Target="http://www.xlathlete.com/view_exercise.jsp?sport=sport&amp;exercise_name=med%20ball%20pass" TargetMode="External"/><Relationship Id="rId49" Type="http://schemas.openxmlformats.org/officeDocument/2006/relationships/hyperlink" Target="http://www.xlathlete.com/view_exercise.jsp?sport=sport&amp;exercise_name=dumbbell%20squat" TargetMode="External"/><Relationship Id="rId57" Type="http://schemas.openxmlformats.org/officeDocument/2006/relationships/hyperlink" Target="http://www.xlathlete.com/view_exercise.jsp?sport=sport&amp;exercise_name=cuban%20press%20incline%20figure%208" TargetMode="External"/><Relationship Id="rId61" Type="http://schemas.openxmlformats.org/officeDocument/2006/relationships/hyperlink" Target="http://www.xlathlete.com/view_exercise.jsp?sport=sport&amp;exercise_name=push%20up%20scapula%20shrug" TargetMode="External"/><Relationship Id="rId10" Type="http://schemas.openxmlformats.org/officeDocument/2006/relationships/hyperlink" Target="http://www.xlathlete.com/view_exercise.jsp?sport=sport&amp;exercise_name=med%20ball%20twist" TargetMode="External"/><Relationship Id="rId19" Type="http://schemas.openxmlformats.org/officeDocument/2006/relationships/hyperlink" Target="http://www.xlathlete.com/view_exercise.jsp?sport=sport&amp;exercise_name=bench%20press" TargetMode="External"/><Relationship Id="rId31" Type="http://schemas.openxmlformats.org/officeDocument/2006/relationships/hyperlink" Target="http://www.xlathlete.com/view_exercise.jsp?sport=sport&amp;exercise_name=isometric%20chest%20hold" TargetMode="External"/><Relationship Id="rId44" Type="http://schemas.openxmlformats.org/officeDocument/2006/relationships/hyperlink" Target="http://www.xlathlete.com/view_exercise.jsp?sport=sport&amp;exercise_name=pull%20up" TargetMode="External"/><Relationship Id="rId52" Type="http://schemas.openxmlformats.org/officeDocument/2006/relationships/hyperlink" Target="http://www.xlathlete.com/view_exercise.jsp?sport=sport&amp;exercise_name=dumbbell%20walking%20lunge" TargetMode="External"/><Relationship Id="rId60" Type="http://schemas.openxmlformats.org/officeDocument/2006/relationships/hyperlink" Target="http://www.xlathlete.com/view_exercise.jsp?sport=sport&amp;exercise_name=tea%20cup" TargetMode="External"/><Relationship Id="rId65" Type="http://schemas.openxmlformats.org/officeDocument/2006/relationships/hyperlink" Target="http://www.xlathlete.com/view_exercise.jsp?sport=sport&amp;exercise_name=standing%20d2%20patterns" TargetMode="External"/><Relationship Id="rId4" Type="http://schemas.openxmlformats.org/officeDocument/2006/relationships/hyperlink" Target="http://www.xlathlete.com/view_exercise.jsp?sport=sport&amp;exercise_name=back%20step%20up" TargetMode="External"/><Relationship Id="rId9" Type="http://schemas.openxmlformats.org/officeDocument/2006/relationships/hyperlink" Target="http://www.xlathlete.com/view_exercise.jsp?sport=sport&amp;exercise_name=lat%20pull%20down" TargetMode="External"/><Relationship Id="rId14" Type="http://schemas.openxmlformats.org/officeDocument/2006/relationships/hyperlink" Target="http://www.xlathlete.com/view_exercise.jsp?sport=sport&amp;exercise_name=in%20line%20rdl" TargetMode="External"/><Relationship Id="rId22" Type="http://schemas.openxmlformats.org/officeDocument/2006/relationships/hyperlink" Target="http://www.xlathlete.com/view_exercise.jsp?sport=sport&amp;exercise_name=single%20leg%20calf%20raise%20with%20knee%20bend" TargetMode="External"/><Relationship Id="rId27" Type="http://schemas.openxmlformats.org/officeDocument/2006/relationships/hyperlink" Target="http://www.xlathlete.com/view_exercise.jsp?sport=sport&amp;exercise_name=manual%20leg%20adduction" TargetMode="External"/><Relationship Id="rId30" Type="http://schemas.openxmlformats.org/officeDocument/2006/relationships/hyperlink" Target="http://www.xlathlete.com/view_exercise.jsp?sport=sport&amp;exercise_name=laying%20wall%20shakes" TargetMode="External"/><Relationship Id="rId35" Type="http://schemas.openxmlformats.org/officeDocument/2006/relationships/hyperlink" Target="http://www.xlathlete.com/view_exercise.jsp?sport=sport&amp;exercise_name=squat%20jump" TargetMode="External"/><Relationship Id="rId43" Type="http://schemas.openxmlformats.org/officeDocument/2006/relationships/hyperlink" Target="http://www.xlathlete.com/view_exercise.jsp?sport=sport&amp;exercise_name=laying%20wall%20shakes" TargetMode="External"/><Relationship Id="rId48" Type="http://schemas.openxmlformats.org/officeDocument/2006/relationships/hyperlink" Target="http://www.xlathlete.com/view_exercise.jsp?sport=sport&amp;exercise_name=push%20up" TargetMode="External"/><Relationship Id="rId56" Type="http://schemas.openxmlformats.org/officeDocument/2006/relationships/hyperlink" Target="http://www.xlathlete.com/view_exercise.jsp?sport=sport&amp;exercise_name=toe%20reach%20squat" TargetMode="External"/><Relationship Id="rId64" Type="http://schemas.openxmlformats.org/officeDocument/2006/relationships/hyperlink" Target="http://www.xlathlete.com/view_exercise.jsp?sport=sport&amp;exercise_name=standing%20d1%20pattern" TargetMode="External"/><Relationship Id="rId69" Type="http://schemas.openxmlformats.org/officeDocument/2006/relationships/drawing" Target="../drawings/drawing5.xml"/><Relationship Id="rId8" Type="http://schemas.openxmlformats.org/officeDocument/2006/relationships/hyperlink" Target="http://www.xlathlete.com/view_exercise.jsp?sport=sport&amp;exercise_name=full%20bench%20curl%20up" TargetMode="External"/><Relationship Id="rId51" Type="http://schemas.openxmlformats.org/officeDocument/2006/relationships/hyperlink" Target="http://www.xlathlete.com/view_exercise.jsp?sport=sport&amp;exercise_name=dumbbell%20bent%20over%20row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back%20squat" TargetMode="External"/><Relationship Id="rId17" Type="http://schemas.openxmlformats.org/officeDocument/2006/relationships/hyperlink" Target="http://www.xlathlete.com/view_exercise.jsp?sport=sport&amp;exercise_name=cobra" TargetMode="External"/><Relationship Id="rId25" Type="http://schemas.openxmlformats.org/officeDocument/2006/relationships/hyperlink" Target="http://www.xlathlete.com/view_exercise.jsp?sport=sport&amp;exercise_name=dynamic%20supine%20lat%20pull%20down" TargetMode="External"/><Relationship Id="rId33" Type="http://schemas.openxmlformats.org/officeDocument/2006/relationships/hyperlink" Target="http://www.xlathlete.com/view_exercise.jsp?sport=sport&amp;exercise_name=pull%20up%20hang%20twist" TargetMode="External"/><Relationship Id="rId38" Type="http://schemas.openxmlformats.org/officeDocument/2006/relationships/hyperlink" Target="http://www.xlathlete.com/view_exercise.jsp?sport=sport&amp;exercise_name=supinate%20pronate%20tricep%20extension" TargetMode="External"/><Relationship Id="rId46" Type="http://schemas.openxmlformats.org/officeDocument/2006/relationships/hyperlink" Target="http://www.xlathlete.com/view_exercise.jsp?sport=sport&amp;exercise_name=pull%20up%20x" TargetMode="External"/><Relationship Id="rId59" Type="http://schemas.openxmlformats.org/officeDocument/2006/relationships/hyperlink" Target="http://www.xlathlete.com/view_exercise.jsp?sport=sport&amp;exercise_name=quadraped%20backward%20leg%20circles" TargetMode="External"/><Relationship Id="rId67" Type="http://schemas.openxmlformats.org/officeDocument/2006/relationships/hyperlink" Target="http://www.xlathlete.com/view_exercise.jsp?sport=sport&amp;exercise_name=toe%20reach%20squat" TargetMode="External"/><Relationship Id="rId20" Type="http://schemas.openxmlformats.org/officeDocument/2006/relationships/hyperlink" Target="http://www.xlathlete.com/view_exercise.jsp?sport=sport&amp;exercise_name=hex%20bar%20deadlift" TargetMode="External"/><Relationship Id="rId41" Type="http://schemas.openxmlformats.org/officeDocument/2006/relationships/hyperlink" Target="http://www.xlathlete.com/view_exercise.jsp?sport=sport&amp;exercise_name=single%20leg%20dumbbell%20front%20squat" TargetMode="External"/><Relationship Id="rId54" Type="http://schemas.openxmlformats.org/officeDocument/2006/relationships/hyperlink" Target="http://www.xlathlete.com/view_exercise.jsp?sport=sport&amp;exercise_name=single%20leg%20dumbbell%20front%20squat" TargetMode="External"/><Relationship Id="rId62" Type="http://schemas.openxmlformats.org/officeDocument/2006/relationships/hyperlink" Target="http://www.xlathlete.com/view_exercise.jsp?sport=sport&amp;exercise_name=3%20way%20hamstring%20touch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browse_drills.jsp?sport_program_id=54&amp;browse_sport_id=0&amp;drill_type=0" TargetMode="External"/><Relationship Id="rId18" Type="http://schemas.openxmlformats.org/officeDocument/2006/relationships/hyperlink" Target="http://www.xlathlete.com/view_exercise.jsp?sport=sport&amp;exercise_name=quadraped%20backward%20leg%20circles" TargetMode="External"/><Relationship Id="rId26" Type="http://schemas.openxmlformats.org/officeDocument/2006/relationships/hyperlink" Target="http://www.xlathlete.com/view_exercise.jsp?sport=sport&amp;exercise_name=toe%20reach%20squat" TargetMode="External"/><Relationship Id="rId39" Type="http://schemas.openxmlformats.org/officeDocument/2006/relationships/hyperlink" Target="http://www.xlathlete.com/view_exercise.jsp?sport=sport&amp;exercise_name=squat%20jump" TargetMode="External"/><Relationship Id="rId21" Type="http://schemas.openxmlformats.org/officeDocument/2006/relationships/hyperlink" Target="http://www.xlathlete.com/view_exercise.jsp?sport=sport&amp;exercise_name=3%20way%20hamstring%20touch" TargetMode="External"/><Relationship Id="rId34" Type="http://schemas.openxmlformats.org/officeDocument/2006/relationships/hyperlink" Target="http://www.xlathlete.com/view_exercise.jsp?sport=sport&amp;exercise_name=dumbbell%20bench%20press" TargetMode="External"/><Relationship Id="rId42" Type="http://schemas.openxmlformats.org/officeDocument/2006/relationships/hyperlink" Target="http://www.xlathlete.com/view_exercise.jsp?sport=sport&amp;exercise_name=bench%20press" TargetMode="External"/><Relationship Id="rId47" Type="http://schemas.openxmlformats.org/officeDocument/2006/relationships/hyperlink" Target="http://www.xlathlete.com/view_exercise.jsp?sport=sport&amp;exercise_name=dumbbell%20incline%20press" TargetMode="External"/><Relationship Id="rId50" Type="http://schemas.openxmlformats.org/officeDocument/2006/relationships/hyperlink" Target="http://www.xlathlete.com/view_exercise.jsp?sport=sport&amp;exercise_name=supinate%20pronate%20tricep%20extension" TargetMode="External"/><Relationship Id="rId55" Type="http://schemas.openxmlformats.org/officeDocument/2006/relationships/hyperlink" Target="http://www.xlathlete.com/view_exercise.jsp?sport=sport&amp;exercise_name=gopher%20u%20abs" TargetMode="External"/><Relationship Id="rId63" Type="http://schemas.openxmlformats.org/officeDocument/2006/relationships/hyperlink" Target="http://www.xlathlete.com/view_exercise.jsp?sport=sport&amp;exercise_name=pull%20up%20hang%20twist" TargetMode="External"/><Relationship Id="rId68" Type="http://schemas.openxmlformats.org/officeDocument/2006/relationships/printerSettings" Target="../printerSettings/printerSettings7.bin"/><Relationship Id="rId7" Type="http://schemas.openxmlformats.org/officeDocument/2006/relationships/hyperlink" Target="http://www.xlathlete.com/view_exercise.jsp?sport=sport&amp;exercise_name=jm%20dumbbell%20press" TargetMode="External"/><Relationship Id="rId2" Type="http://schemas.openxmlformats.org/officeDocument/2006/relationships/hyperlink" Target="http://www.xlathlete.com/view_exercise.jsp?sport=sport&amp;exercise_name=single%20leg%20back%20squat" TargetMode="External"/><Relationship Id="rId16" Type="http://schemas.openxmlformats.org/officeDocument/2006/relationships/hyperlink" Target="http://www.xlathlete.com/view_exercise.jsp?sport=sport&amp;exercise_name=cuban%20press%20incline%20figure%208" TargetMode="External"/><Relationship Id="rId29" Type="http://schemas.openxmlformats.org/officeDocument/2006/relationships/hyperlink" Target="http://www.xlathlete.com/view_exercise.jsp?sport=sport&amp;exercise_name=dumbbell%20bent%20over%20row" TargetMode="External"/><Relationship Id="rId1" Type="http://schemas.openxmlformats.org/officeDocument/2006/relationships/hyperlink" Target="http://www.xlathlete.com/view_exercise.jsp?sport=sport&amp;exercise_name=pull%20up" TargetMode="External"/><Relationship Id="rId6" Type="http://schemas.openxmlformats.org/officeDocument/2006/relationships/hyperlink" Target="http://www.xlathlete.com/view_exercise.jsp?sport=sport&amp;exercise_name=dumbbell%20squat" TargetMode="External"/><Relationship Id="rId11" Type="http://schemas.openxmlformats.org/officeDocument/2006/relationships/hyperlink" Target="http://www.xlathlete.com/browse_drills.jsp?sport_program_id=54&amp;browse_sport_id=0&amp;drill_type=0" TargetMode="External"/><Relationship Id="rId24" Type="http://schemas.openxmlformats.org/officeDocument/2006/relationships/hyperlink" Target="http://www.xlathlete.com/view_exercise.jsp?sport=sport&amp;exercise_name=standing%20d2%20patterns" TargetMode="External"/><Relationship Id="rId32" Type="http://schemas.openxmlformats.org/officeDocument/2006/relationships/hyperlink" Target="http://www.xlathlete.com/view_exercise.jsp?sport=sport&amp;exercise_name=lat%20pull%20down" TargetMode="External"/><Relationship Id="rId37" Type="http://schemas.openxmlformats.org/officeDocument/2006/relationships/hyperlink" Target="http://www.xlathlete.com/browse_drills.jsp?sport_program_id=99&amp;browse_sport_id=0&amp;drill_type=0" TargetMode="External"/><Relationship Id="rId40" Type="http://schemas.openxmlformats.org/officeDocument/2006/relationships/hyperlink" Target="http://www.xlathlete.com/view_exercise.jsp?sport=sport&amp;exercise_name=ball%20leg%20curls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%20line%20rdl" TargetMode="External"/><Relationship Id="rId58" Type="http://schemas.openxmlformats.org/officeDocument/2006/relationships/hyperlink" Target="http://www.xlathlete.com/view_exercise.jsp?sport=sport&amp;exercise_name=dynamic%20supine%20lat%20pull%20down" TargetMode="External"/><Relationship Id="rId66" Type="http://schemas.openxmlformats.org/officeDocument/2006/relationships/hyperlink" Target="http://www.xlathlete.com/view_exercise.jsp?sport=sport&amp;exercise_name=dumbbell%20curl%20to%20press" TargetMode="External"/><Relationship Id="rId5" Type="http://schemas.openxmlformats.org/officeDocument/2006/relationships/hyperlink" Target="http://www.xlathlete.com/view_exercise.jsp?sport=sport&amp;exercise_name=push%20up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tanding%20d1%20pattern" TargetMode="External"/><Relationship Id="rId28" Type="http://schemas.openxmlformats.org/officeDocument/2006/relationships/hyperlink" Target="http://www.xlathlete.com/view_exercise.jsp?sport=sport&amp;exercise_name=dumbbell%20curl%20to%20press" TargetMode="External"/><Relationship Id="rId36" Type="http://schemas.openxmlformats.org/officeDocument/2006/relationships/hyperlink" Target="http://www.xlathlete.com/view_exercise.jsp?sport=sport&amp;exercise_name=manual%20clamshell" TargetMode="External"/><Relationship Id="rId49" Type="http://schemas.openxmlformats.org/officeDocument/2006/relationships/hyperlink" Target="http://www.xlathlete.com/view_exercise.jsp?sport=sport&amp;exercise_name=rear%20deltoid" TargetMode="External"/><Relationship Id="rId57" Type="http://schemas.openxmlformats.org/officeDocument/2006/relationships/hyperlink" Target="http://www.xlathlete.com/view_exercise.jsp?sport=sport&amp;exercise_name=close%20grip%20bench%20press" TargetMode="External"/><Relationship Id="rId61" Type="http://schemas.openxmlformats.org/officeDocument/2006/relationships/hyperlink" Target="http://www.xlathlete.com/view_exercise.jsp?sport=sport&amp;exercise_name=barbell%20bent%20over%20row" TargetMode="External"/><Relationship Id="rId10" Type="http://schemas.openxmlformats.org/officeDocument/2006/relationships/hyperlink" Target="http://www.xlathlete.com/view_exercise.jsp?sport=sport&amp;exercise_name=bulgarian%20split%20deadlift" TargetMode="External"/><Relationship Id="rId19" Type="http://schemas.openxmlformats.org/officeDocument/2006/relationships/hyperlink" Target="http://www.xlathlete.com/view_exercise.jsp?sport=sport&amp;exercise_name=tea%20cup" TargetMode="External"/><Relationship Id="rId31" Type="http://schemas.openxmlformats.org/officeDocument/2006/relationships/hyperlink" Target="http://www.xlathlete.com/view_exercise.jsp?sport=sport&amp;exercise_name=full%20bench%20curl%20up" TargetMode="External"/><Relationship Id="rId44" Type="http://schemas.openxmlformats.org/officeDocument/2006/relationships/hyperlink" Target="http://www.xlathlete.com/view_exercise.jsp?sport=sport&amp;exercise_name=single%20leg%20calf%20raise%20with%20knee%20bend" TargetMode="External"/><Relationship Id="rId52" Type="http://schemas.openxmlformats.org/officeDocument/2006/relationships/hyperlink" Target="http://www.xlathlete.com/view_exercise.jsp?sport=sport&amp;exercise_name=laying%20wall%20shakes" TargetMode="External"/><Relationship Id="rId60" Type="http://schemas.openxmlformats.org/officeDocument/2006/relationships/hyperlink" Target="http://www.xlathlete.com/view_exercise.jsp?sport=sport&amp;exercise_name=manual%20leg%20adduction" TargetMode="External"/><Relationship Id="rId65" Type="http://schemas.openxmlformats.org/officeDocument/2006/relationships/hyperlink" Target="http://www.xlathlete.com/view_exercise.jsp?sport=sport&amp;exercise_name=single%20leg%20dumbbell%20front%20squat" TargetMode="External"/><Relationship Id="rId4" Type="http://schemas.openxmlformats.org/officeDocument/2006/relationships/hyperlink" Target="http://www.xlathlete.com/view_exercise.jsp?sport=sport&amp;exercise_name=dumbbell%20bench%20press" TargetMode="External"/><Relationship Id="rId9" Type="http://schemas.openxmlformats.org/officeDocument/2006/relationships/hyperlink" Target="http://www.xlathlete.com/view_exercise.jsp?sport=sport&amp;exercise_name=dumbbell%20walking%20lunge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toe%20reach%20squat" TargetMode="External"/><Relationship Id="rId27" Type="http://schemas.openxmlformats.org/officeDocument/2006/relationships/hyperlink" Target="http://www.xlathlete.com/view_exercise.jsp?sport=sport&amp;exercise_name=back%20step%20up" TargetMode="External"/><Relationship Id="rId30" Type="http://schemas.openxmlformats.org/officeDocument/2006/relationships/hyperlink" Target="http://www.xlathlete.com/view_exercise.jsp?sport=sport&amp;exercise_name=dumbbell%20rdl" TargetMode="External"/><Relationship Id="rId35" Type="http://schemas.openxmlformats.org/officeDocument/2006/relationships/hyperlink" Target="http://www.xlathlete.com/view_exercise.jsp?sport=sport&amp;exercise_name=back%20squat" TargetMode="External"/><Relationship Id="rId43" Type="http://schemas.openxmlformats.org/officeDocument/2006/relationships/hyperlink" Target="http://www.xlathlete.com/view_exercise.jsp?sport=sport&amp;exercise_name=front%20squat" TargetMode="External"/><Relationship Id="rId48" Type="http://schemas.openxmlformats.org/officeDocument/2006/relationships/hyperlink" Target="http://www.xlathlete.com/view_exercise.jsp?sport=sport&amp;exercise_name=med%20ball%20pass" TargetMode="External"/><Relationship Id="rId56" Type="http://schemas.openxmlformats.org/officeDocument/2006/relationships/hyperlink" Target="http://www.xlathlete.com/view_exercise.jsp?sport=sport&amp;exercise_name=hex%20bar%20deadlift" TargetMode="External"/><Relationship Id="rId64" Type="http://schemas.openxmlformats.org/officeDocument/2006/relationships/hyperlink" Target="http://www.xlathlete.com/view_exercise.jsp?sport=sport&amp;exercise_name=tuck%20jump" TargetMode="External"/><Relationship Id="rId69" Type="http://schemas.openxmlformats.org/officeDocument/2006/relationships/drawing" Target="../drawings/drawing6.xml"/><Relationship Id="rId8" Type="http://schemas.openxmlformats.org/officeDocument/2006/relationships/hyperlink" Target="http://www.xlathlete.com/view_exercise.jsp?sport=sport&amp;exercise_name=dumbbell%20bent%20over%20row" TargetMode="External"/><Relationship Id="rId51" Type="http://schemas.openxmlformats.org/officeDocument/2006/relationships/hyperlink" Target="http://www.xlathlete.com/view_exercise.jsp?sport=sport&amp;exercise_name=superman" TargetMode="External"/><Relationship Id="rId3" Type="http://schemas.openxmlformats.org/officeDocument/2006/relationships/hyperlink" Target="http://www.xlathlete.com/view_exercise.jsp?sport=sport&amp;exercise_name=pull%20up%20x" TargetMode="External"/><Relationship Id="rId12" Type="http://schemas.openxmlformats.org/officeDocument/2006/relationships/hyperlink" Target="http://www.xlathlete.com/browse_drills.jsp?sport_program_id=54&amp;browse_sport_id=0&amp;drill_type=0" TargetMode="External"/><Relationship Id="rId17" Type="http://schemas.openxmlformats.org/officeDocument/2006/relationships/hyperlink" Target="http://www.xlathlete.com/view_exercise.jsp?sport=sport&amp;exercise_name=quadraped%20forward%20leg%20circles" TargetMode="External"/><Relationship Id="rId25" Type="http://schemas.openxmlformats.org/officeDocument/2006/relationships/hyperlink" Target="http://www.xlathlete.com/view_exercise.jsp?sport=sport&amp;exercise_name=3%20way%20hamstring%20touch" TargetMode="External"/><Relationship Id="rId33" Type="http://schemas.openxmlformats.org/officeDocument/2006/relationships/hyperlink" Target="http://www.xlathlete.com/view_exercise.jsp?sport=sport&amp;exercise_name=med%20ball%20twist" TargetMode="External"/><Relationship Id="rId38" Type="http://schemas.openxmlformats.org/officeDocument/2006/relationships/hyperlink" Target="http://www.xlathlete.com/view_exercise.jsp?sport=sport&amp;exercise_name=laying%20wall%20shakes" TargetMode="External"/><Relationship Id="rId46" Type="http://schemas.openxmlformats.org/officeDocument/2006/relationships/hyperlink" Target="http://www.xlathlete.com/view_exercise.jsp?sport=sport&amp;exercise_name=isometric%20chest%20hold" TargetMode="External"/><Relationship Id="rId59" Type="http://schemas.openxmlformats.org/officeDocument/2006/relationships/hyperlink" Target="http://www.xlathlete.com/view_exercise.jsp?sport=sport&amp;exercise_name=dumbbell%20walking%20lunge" TargetMode="External"/><Relationship Id="rId67" Type="http://schemas.openxmlformats.org/officeDocument/2006/relationships/hyperlink" Target="http://www.xlathlete.com/view_exercise.jsp?sport=sport&amp;exercise_name=single%20leg%20dumbbell%20front%20squat" TargetMode="External"/><Relationship Id="rId20" Type="http://schemas.openxmlformats.org/officeDocument/2006/relationships/hyperlink" Target="http://www.xlathlete.com/view_exercise.jsp?sport=sport&amp;exercise_name=push%20up%20scapula%20shrug" TargetMode="External"/><Relationship Id="rId41" Type="http://schemas.openxmlformats.org/officeDocument/2006/relationships/hyperlink" Target="http://www.xlathlete.com/view_exercise.jsp?sport=sport&amp;exercise_name=alternating%20dumbbell%20shoulder%20press" TargetMode="External"/><Relationship Id="rId54" Type="http://schemas.openxmlformats.org/officeDocument/2006/relationships/hyperlink" Target="http://www.xlathlete.com/view_exercise.jsp?sport=sport&amp;exercise_name=cobra" TargetMode="External"/><Relationship Id="rId62" Type="http://schemas.openxmlformats.org/officeDocument/2006/relationships/hyperlink" Target="http://www.xlathlete.com/browse_drills.jsp?sport_program_id=99&amp;browse_sport_id=0&amp;drill_type=0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browse_drills.jsp?sport_program_id=54&amp;browse_sport_id=0&amp;drill_type=0" TargetMode="External"/><Relationship Id="rId18" Type="http://schemas.openxmlformats.org/officeDocument/2006/relationships/hyperlink" Target="http://www.xlathlete.com/view_exercise.jsp?sport=sport&amp;exercise_name=quadraped%20backward%20leg%20circles" TargetMode="External"/><Relationship Id="rId26" Type="http://schemas.openxmlformats.org/officeDocument/2006/relationships/hyperlink" Target="http://www.xlathlete.com/view_exercise.jsp?sport=sport&amp;exercise_name=toe%20reach%20squat" TargetMode="External"/><Relationship Id="rId39" Type="http://schemas.openxmlformats.org/officeDocument/2006/relationships/hyperlink" Target="http://www.xlathlete.com/view_exercise.jsp?sport=sport&amp;exercise_name=squat%20jump" TargetMode="External"/><Relationship Id="rId21" Type="http://schemas.openxmlformats.org/officeDocument/2006/relationships/hyperlink" Target="http://www.xlathlete.com/view_exercise.jsp?sport=sport&amp;exercise_name=3%20way%20hamstring%20touch" TargetMode="External"/><Relationship Id="rId34" Type="http://schemas.openxmlformats.org/officeDocument/2006/relationships/hyperlink" Target="http://www.xlathlete.com/view_exercise.jsp?sport=sport&amp;exercise_name=dumbbell%20bench%20press" TargetMode="External"/><Relationship Id="rId42" Type="http://schemas.openxmlformats.org/officeDocument/2006/relationships/hyperlink" Target="http://www.xlathlete.com/view_exercise.jsp?sport=sport&amp;exercise_name=bench%20press" TargetMode="External"/><Relationship Id="rId47" Type="http://schemas.openxmlformats.org/officeDocument/2006/relationships/hyperlink" Target="http://www.xlathlete.com/view_exercise.jsp?sport=sport&amp;exercise_name=dumbbell%20incline%20press" TargetMode="External"/><Relationship Id="rId50" Type="http://schemas.openxmlformats.org/officeDocument/2006/relationships/hyperlink" Target="http://www.xlathlete.com/view_exercise.jsp?sport=sport&amp;exercise_name=supinate%20pronate%20tricep%20extension" TargetMode="External"/><Relationship Id="rId55" Type="http://schemas.openxmlformats.org/officeDocument/2006/relationships/hyperlink" Target="http://www.xlathlete.com/view_exercise.jsp?sport=sport&amp;exercise_name=gopher%20u%20abs" TargetMode="External"/><Relationship Id="rId63" Type="http://schemas.openxmlformats.org/officeDocument/2006/relationships/hyperlink" Target="http://www.xlathlete.com/view_exercise.jsp?sport=sport&amp;exercise_name=pull%20up%20hang%20twist" TargetMode="External"/><Relationship Id="rId68" Type="http://schemas.openxmlformats.org/officeDocument/2006/relationships/printerSettings" Target="../printerSettings/printerSettings8.bin"/><Relationship Id="rId7" Type="http://schemas.openxmlformats.org/officeDocument/2006/relationships/hyperlink" Target="http://www.xlathlete.com/view_exercise.jsp?sport=sport&amp;exercise_name=jm%20dumbbell%20press" TargetMode="External"/><Relationship Id="rId2" Type="http://schemas.openxmlformats.org/officeDocument/2006/relationships/hyperlink" Target="http://www.xlathlete.com/view_exercise.jsp?sport=sport&amp;exercise_name=single%20leg%20back%20squat" TargetMode="External"/><Relationship Id="rId16" Type="http://schemas.openxmlformats.org/officeDocument/2006/relationships/hyperlink" Target="http://www.xlathlete.com/view_exercise.jsp?sport=sport&amp;exercise_name=cuban%20press%20incline%20figure%208" TargetMode="External"/><Relationship Id="rId29" Type="http://schemas.openxmlformats.org/officeDocument/2006/relationships/hyperlink" Target="http://www.xlathlete.com/view_exercise.jsp?sport=sport&amp;exercise_name=dumbbell%20bent%20over%20row" TargetMode="External"/><Relationship Id="rId1" Type="http://schemas.openxmlformats.org/officeDocument/2006/relationships/hyperlink" Target="http://www.xlathlete.com/view_exercise.jsp?sport=sport&amp;exercise_name=pull%20up" TargetMode="External"/><Relationship Id="rId6" Type="http://schemas.openxmlformats.org/officeDocument/2006/relationships/hyperlink" Target="http://www.xlathlete.com/view_exercise.jsp?sport=sport&amp;exercise_name=dumbbell%20squat" TargetMode="External"/><Relationship Id="rId11" Type="http://schemas.openxmlformats.org/officeDocument/2006/relationships/hyperlink" Target="http://www.xlathlete.com/browse_drills.jsp?sport_program_id=54&amp;browse_sport_id=0&amp;drill_type=0" TargetMode="External"/><Relationship Id="rId24" Type="http://schemas.openxmlformats.org/officeDocument/2006/relationships/hyperlink" Target="http://www.xlathlete.com/view_exercise.jsp?sport=sport&amp;exercise_name=standing%20d2%20patterns" TargetMode="External"/><Relationship Id="rId32" Type="http://schemas.openxmlformats.org/officeDocument/2006/relationships/hyperlink" Target="http://www.xlathlete.com/view_exercise.jsp?sport=sport&amp;exercise_name=lat%20pull%20down" TargetMode="External"/><Relationship Id="rId37" Type="http://schemas.openxmlformats.org/officeDocument/2006/relationships/hyperlink" Target="http://www.xlathlete.com/browse_drills.jsp?sport_program_id=99&amp;browse_sport_id=0&amp;drill_type=0" TargetMode="External"/><Relationship Id="rId40" Type="http://schemas.openxmlformats.org/officeDocument/2006/relationships/hyperlink" Target="http://www.xlathlete.com/view_exercise.jsp?sport=sport&amp;exercise_name=ball%20leg%20curls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%20line%20rdl" TargetMode="External"/><Relationship Id="rId58" Type="http://schemas.openxmlformats.org/officeDocument/2006/relationships/hyperlink" Target="http://www.xlathlete.com/view_exercise.jsp?sport=sport&amp;exercise_name=dynamic%20supine%20lat%20pull%20down" TargetMode="External"/><Relationship Id="rId66" Type="http://schemas.openxmlformats.org/officeDocument/2006/relationships/hyperlink" Target="http://www.xlathlete.com/view_exercise.jsp?sport=sport&amp;exercise_name=dumbbell%20curl%20to%20press" TargetMode="External"/><Relationship Id="rId5" Type="http://schemas.openxmlformats.org/officeDocument/2006/relationships/hyperlink" Target="http://www.xlathlete.com/view_exercise.jsp?sport=sport&amp;exercise_name=push%20up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tanding%20d1%20pattern" TargetMode="External"/><Relationship Id="rId28" Type="http://schemas.openxmlformats.org/officeDocument/2006/relationships/hyperlink" Target="http://www.xlathlete.com/view_exercise.jsp?sport=sport&amp;exercise_name=dumbbell%20curl%20to%20press" TargetMode="External"/><Relationship Id="rId36" Type="http://schemas.openxmlformats.org/officeDocument/2006/relationships/hyperlink" Target="http://www.xlathlete.com/view_exercise.jsp?sport=sport&amp;exercise_name=manual%20clamshell" TargetMode="External"/><Relationship Id="rId49" Type="http://schemas.openxmlformats.org/officeDocument/2006/relationships/hyperlink" Target="http://www.xlathlete.com/view_exercise.jsp?sport=sport&amp;exercise_name=rear%20deltoid" TargetMode="External"/><Relationship Id="rId57" Type="http://schemas.openxmlformats.org/officeDocument/2006/relationships/hyperlink" Target="http://www.xlathlete.com/view_exercise.jsp?sport=sport&amp;exercise_name=close%20grip%20bench%20press" TargetMode="External"/><Relationship Id="rId61" Type="http://schemas.openxmlformats.org/officeDocument/2006/relationships/hyperlink" Target="http://www.xlathlete.com/view_exercise.jsp?sport=sport&amp;exercise_name=barbell%20bent%20over%20row" TargetMode="External"/><Relationship Id="rId10" Type="http://schemas.openxmlformats.org/officeDocument/2006/relationships/hyperlink" Target="http://www.xlathlete.com/view_exercise.jsp?sport=sport&amp;exercise_name=bulgarian%20split%20deadlift" TargetMode="External"/><Relationship Id="rId19" Type="http://schemas.openxmlformats.org/officeDocument/2006/relationships/hyperlink" Target="http://www.xlathlete.com/view_exercise.jsp?sport=sport&amp;exercise_name=tea%20cup" TargetMode="External"/><Relationship Id="rId31" Type="http://schemas.openxmlformats.org/officeDocument/2006/relationships/hyperlink" Target="http://www.xlathlete.com/view_exercise.jsp?sport=sport&amp;exercise_name=full%20bench%20curl%20up" TargetMode="External"/><Relationship Id="rId44" Type="http://schemas.openxmlformats.org/officeDocument/2006/relationships/hyperlink" Target="http://www.xlathlete.com/view_exercise.jsp?sport=sport&amp;exercise_name=single%20leg%20calf%20raise%20with%20knee%20bend" TargetMode="External"/><Relationship Id="rId52" Type="http://schemas.openxmlformats.org/officeDocument/2006/relationships/hyperlink" Target="http://www.xlathlete.com/view_exercise.jsp?sport=sport&amp;exercise_name=laying%20wall%20shakes" TargetMode="External"/><Relationship Id="rId60" Type="http://schemas.openxmlformats.org/officeDocument/2006/relationships/hyperlink" Target="http://www.xlathlete.com/view_exercise.jsp?sport=sport&amp;exercise_name=manual%20leg%20adduction" TargetMode="External"/><Relationship Id="rId65" Type="http://schemas.openxmlformats.org/officeDocument/2006/relationships/hyperlink" Target="http://www.xlathlete.com/view_exercise.jsp?sport=sport&amp;exercise_name=single%20leg%20dumbbell%20front%20squat" TargetMode="External"/><Relationship Id="rId4" Type="http://schemas.openxmlformats.org/officeDocument/2006/relationships/hyperlink" Target="http://www.xlathlete.com/view_exercise.jsp?sport=sport&amp;exercise_name=dumbbell%20bench%20press" TargetMode="External"/><Relationship Id="rId9" Type="http://schemas.openxmlformats.org/officeDocument/2006/relationships/hyperlink" Target="http://www.xlathlete.com/view_exercise.jsp?sport=sport&amp;exercise_name=dumbbell%20walking%20lunge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toe%20reach%20squat" TargetMode="External"/><Relationship Id="rId27" Type="http://schemas.openxmlformats.org/officeDocument/2006/relationships/hyperlink" Target="http://www.xlathlete.com/view_exercise.jsp?sport=sport&amp;exercise_name=back%20step%20up" TargetMode="External"/><Relationship Id="rId30" Type="http://schemas.openxmlformats.org/officeDocument/2006/relationships/hyperlink" Target="http://www.xlathlete.com/view_exercise.jsp?sport=sport&amp;exercise_name=dumbbell%20rdl" TargetMode="External"/><Relationship Id="rId35" Type="http://schemas.openxmlformats.org/officeDocument/2006/relationships/hyperlink" Target="http://www.xlathlete.com/view_exercise.jsp?sport=sport&amp;exercise_name=back%20squat" TargetMode="External"/><Relationship Id="rId43" Type="http://schemas.openxmlformats.org/officeDocument/2006/relationships/hyperlink" Target="http://www.xlathlete.com/view_exercise.jsp?sport=sport&amp;exercise_name=front%20squat" TargetMode="External"/><Relationship Id="rId48" Type="http://schemas.openxmlformats.org/officeDocument/2006/relationships/hyperlink" Target="http://www.xlathlete.com/view_exercise.jsp?sport=sport&amp;exercise_name=med%20ball%20pass" TargetMode="External"/><Relationship Id="rId56" Type="http://schemas.openxmlformats.org/officeDocument/2006/relationships/hyperlink" Target="http://www.xlathlete.com/view_exercise.jsp?sport=sport&amp;exercise_name=hex%20bar%20deadlift" TargetMode="External"/><Relationship Id="rId64" Type="http://schemas.openxmlformats.org/officeDocument/2006/relationships/hyperlink" Target="http://www.xlathlete.com/view_exercise.jsp?sport=sport&amp;exercise_name=tuck%20jump" TargetMode="External"/><Relationship Id="rId69" Type="http://schemas.openxmlformats.org/officeDocument/2006/relationships/drawing" Target="../drawings/drawing7.xml"/><Relationship Id="rId8" Type="http://schemas.openxmlformats.org/officeDocument/2006/relationships/hyperlink" Target="http://www.xlathlete.com/view_exercise.jsp?sport=sport&amp;exercise_name=dumbbell%20bent%20over%20row" TargetMode="External"/><Relationship Id="rId51" Type="http://schemas.openxmlformats.org/officeDocument/2006/relationships/hyperlink" Target="http://www.xlathlete.com/view_exercise.jsp?sport=sport&amp;exercise_name=superman" TargetMode="External"/><Relationship Id="rId3" Type="http://schemas.openxmlformats.org/officeDocument/2006/relationships/hyperlink" Target="http://www.xlathlete.com/view_exercise.jsp?sport=sport&amp;exercise_name=pull%20up%20x" TargetMode="External"/><Relationship Id="rId12" Type="http://schemas.openxmlformats.org/officeDocument/2006/relationships/hyperlink" Target="http://www.xlathlete.com/browse_drills.jsp?sport_program_id=54&amp;browse_sport_id=0&amp;drill_type=0" TargetMode="External"/><Relationship Id="rId17" Type="http://schemas.openxmlformats.org/officeDocument/2006/relationships/hyperlink" Target="http://www.xlathlete.com/view_exercise.jsp?sport=sport&amp;exercise_name=quadraped%20forward%20leg%20circles" TargetMode="External"/><Relationship Id="rId25" Type="http://schemas.openxmlformats.org/officeDocument/2006/relationships/hyperlink" Target="http://www.xlathlete.com/view_exercise.jsp?sport=sport&amp;exercise_name=3%20way%20hamstring%20touch" TargetMode="External"/><Relationship Id="rId33" Type="http://schemas.openxmlformats.org/officeDocument/2006/relationships/hyperlink" Target="http://www.xlathlete.com/view_exercise.jsp?sport=sport&amp;exercise_name=med%20ball%20twist" TargetMode="External"/><Relationship Id="rId38" Type="http://schemas.openxmlformats.org/officeDocument/2006/relationships/hyperlink" Target="http://www.xlathlete.com/view_exercise.jsp?sport=sport&amp;exercise_name=laying%20wall%20shakes" TargetMode="External"/><Relationship Id="rId46" Type="http://schemas.openxmlformats.org/officeDocument/2006/relationships/hyperlink" Target="http://www.xlathlete.com/view_exercise.jsp?sport=sport&amp;exercise_name=isometric%20chest%20hold" TargetMode="External"/><Relationship Id="rId59" Type="http://schemas.openxmlformats.org/officeDocument/2006/relationships/hyperlink" Target="http://www.xlathlete.com/view_exercise.jsp?sport=sport&amp;exercise_name=dumbbell%20walking%20lunge" TargetMode="External"/><Relationship Id="rId67" Type="http://schemas.openxmlformats.org/officeDocument/2006/relationships/hyperlink" Target="http://www.xlathlete.com/view_exercise.jsp?sport=sport&amp;exercise_name=single%20leg%20dumbbell%20front%20squat" TargetMode="External"/><Relationship Id="rId20" Type="http://schemas.openxmlformats.org/officeDocument/2006/relationships/hyperlink" Target="http://www.xlathlete.com/view_exercise.jsp?sport=sport&amp;exercise_name=push%20up%20scapula%20shrug" TargetMode="External"/><Relationship Id="rId41" Type="http://schemas.openxmlformats.org/officeDocument/2006/relationships/hyperlink" Target="http://www.xlathlete.com/view_exercise.jsp?sport=sport&amp;exercise_name=alternating%20dumbbell%20shoulder%20press" TargetMode="External"/><Relationship Id="rId54" Type="http://schemas.openxmlformats.org/officeDocument/2006/relationships/hyperlink" Target="http://www.xlathlete.com/view_exercise.jsp?sport=sport&amp;exercise_name=cobra" TargetMode="External"/><Relationship Id="rId62" Type="http://schemas.openxmlformats.org/officeDocument/2006/relationships/hyperlink" Target="http://www.xlathlete.com/browse_drills.jsp?sport_program_id=99&amp;browse_sport_id=0&amp;drill_type=0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browse_drills.jsp?sport_program_id=54&amp;browse_sport_id=0&amp;drill_type=0" TargetMode="External"/><Relationship Id="rId18" Type="http://schemas.openxmlformats.org/officeDocument/2006/relationships/hyperlink" Target="http://www.xlathlete.com/view_exercise.jsp?sport=sport&amp;exercise_name=quadraped%20backward%20leg%20circles" TargetMode="External"/><Relationship Id="rId26" Type="http://schemas.openxmlformats.org/officeDocument/2006/relationships/hyperlink" Target="http://www.xlathlete.com/view_exercise.jsp?sport=sport&amp;exercise_name=toe%20reach%20squat" TargetMode="External"/><Relationship Id="rId39" Type="http://schemas.openxmlformats.org/officeDocument/2006/relationships/hyperlink" Target="http://www.xlathlete.com/view_exercise.jsp?sport=sport&amp;exercise_name=squat%20jump" TargetMode="External"/><Relationship Id="rId21" Type="http://schemas.openxmlformats.org/officeDocument/2006/relationships/hyperlink" Target="http://www.xlathlete.com/view_exercise.jsp?sport=sport&amp;exercise_name=3%20way%20hamstring%20touch" TargetMode="External"/><Relationship Id="rId34" Type="http://schemas.openxmlformats.org/officeDocument/2006/relationships/hyperlink" Target="http://www.xlathlete.com/view_exercise.jsp?sport=sport&amp;exercise_name=dumbbell%20bench%20press" TargetMode="External"/><Relationship Id="rId42" Type="http://schemas.openxmlformats.org/officeDocument/2006/relationships/hyperlink" Target="http://www.xlathlete.com/view_exercise.jsp?sport=sport&amp;exercise_name=bench%20press" TargetMode="External"/><Relationship Id="rId47" Type="http://schemas.openxmlformats.org/officeDocument/2006/relationships/hyperlink" Target="http://www.xlathlete.com/view_exercise.jsp?sport=sport&amp;exercise_name=dumbbell%20incline%20press" TargetMode="External"/><Relationship Id="rId50" Type="http://schemas.openxmlformats.org/officeDocument/2006/relationships/hyperlink" Target="http://www.xlathlete.com/view_exercise.jsp?sport=sport&amp;exercise_name=supinate%20pronate%20tricep%20extension" TargetMode="External"/><Relationship Id="rId55" Type="http://schemas.openxmlformats.org/officeDocument/2006/relationships/hyperlink" Target="http://www.xlathlete.com/view_exercise.jsp?sport=sport&amp;exercise_name=gopher%20u%20abs" TargetMode="External"/><Relationship Id="rId63" Type="http://schemas.openxmlformats.org/officeDocument/2006/relationships/hyperlink" Target="http://www.xlathlete.com/view_exercise.jsp?sport=sport&amp;exercise_name=pull%20up%20hang%20twist" TargetMode="External"/><Relationship Id="rId68" Type="http://schemas.openxmlformats.org/officeDocument/2006/relationships/printerSettings" Target="../printerSettings/printerSettings9.bin"/><Relationship Id="rId7" Type="http://schemas.openxmlformats.org/officeDocument/2006/relationships/hyperlink" Target="http://www.xlathlete.com/view_exercise.jsp?sport=sport&amp;exercise_name=jm%20dumbbell%20press" TargetMode="External"/><Relationship Id="rId2" Type="http://schemas.openxmlformats.org/officeDocument/2006/relationships/hyperlink" Target="http://www.xlathlete.com/view_exercise.jsp?sport=sport&amp;exercise_name=single%20leg%20back%20squat" TargetMode="External"/><Relationship Id="rId16" Type="http://schemas.openxmlformats.org/officeDocument/2006/relationships/hyperlink" Target="http://www.xlathlete.com/view_exercise.jsp?sport=sport&amp;exercise_name=cuban%20press%20incline%20figure%208" TargetMode="External"/><Relationship Id="rId29" Type="http://schemas.openxmlformats.org/officeDocument/2006/relationships/hyperlink" Target="http://www.xlathlete.com/view_exercise.jsp?sport=sport&amp;exercise_name=dumbbell%20bent%20over%20row" TargetMode="External"/><Relationship Id="rId1" Type="http://schemas.openxmlformats.org/officeDocument/2006/relationships/hyperlink" Target="http://www.xlathlete.com/view_exercise.jsp?sport=sport&amp;exercise_name=pull%20up" TargetMode="External"/><Relationship Id="rId6" Type="http://schemas.openxmlformats.org/officeDocument/2006/relationships/hyperlink" Target="http://www.xlathlete.com/view_exercise.jsp?sport=sport&amp;exercise_name=dumbbell%20squat" TargetMode="External"/><Relationship Id="rId11" Type="http://schemas.openxmlformats.org/officeDocument/2006/relationships/hyperlink" Target="http://www.xlathlete.com/browse_drills.jsp?sport_program_id=54&amp;browse_sport_id=0&amp;drill_type=0" TargetMode="External"/><Relationship Id="rId24" Type="http://schemas.openxmlformats.org/officeDocument/2006/relationships/hyperlink" Target="http://www.xlathlete.com/view_exercise.jsp?sport=sport&amp;exercise_name=standing%20d2%20patterns" TargetMode="External"/><Relationship Id="rId32" Type="http://schemas.openxmlformats.org/officeDocument/2006/relationships/hyperlink" Target="http://www.xlathlete.com/view_exercise.jsp?sport=sport&amp;exercise_name=lat%20pull%20down" TargetMode="External"/><Relationship Id="rId37" Type="http://schemas.openxmlformats.org/officeDocument/2006/relationships/hyperlink" Target="http://www.xlathlete.com/browse_drills.jsp?sport_program_id=99&amp;browse_sport_id=0&amp;drill_type=0" TargetMode="External"/><Relationship Id="rId40" Type="http://schemas.openxmlformats.org/officeDocument/2006/relationships/hyperlink" Target="http://www.xlathlete.com/view_exercise.jsp?sport=sport&amp;exercise_name=ball%20leg%20curls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%20line%20rdl" TargetMode="External"/><Relationship Id="rId58" Type="http://schemas.openxmlformats.org/officeDocument/2006/relationships/hyperlink" Target="http://www.xlathlete.com/view_exercise.jsp?sport=sport&amp;exercise_name=dynamic%20supine%20lat%20pull%20down" TargetMode="External"/><Relationship Id="rId66" Type="http://schemas.openxmlformats.org/officeDocument/2006/relationships/hyperlink" Target="http://www.xlathlete.com/view_exercise.jsp?sport=sport&amp;exercise_name=dumbbell%20curl%20to%20press" TargetMode="External"/><Relationship Id="rId5" Type="http://schemas.openxmlformats.org/officeDocument/2006/relationships/hyperlink" Target="http://www.xlathlete.com/view_exercise.jsp?sport=sport&amp;exercise_name=push%20up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tanding%20d1%20pattern" TargetMode="External"/><Relationship Id="rId28" Type="http://schemas.openxmlformats.org/officeDocument/2006/relationships/hyperlink" Target="http://www.xlathlete.com/view_exercise.jsp?sport=sport&amp;exercise_name=dumbbell%20curl%20to%20press" TargetMode="External"/><Relationship Id="rId36" Type="http://schemas.openxmlformats.org/officeDocument/2006/relationships/hyperlink" Target="http://www.xlathlete.com/view_exercise.jsp?sport=sport&amp;exercise_name=manual%20clamshell" TargetMode="External"/><Relationship Id="rId49" Type="http://schemas.openxmlformats.org/officeDocument/2006/relationships/hyperlink" Target="http://www.xlathlete.com/view_exercise.jsp?sport=sport&amp;exercise_name=rear%20deltoid" TargetMode="External"/><Relationship Id="rId57" Type="http://schemas.openxmlformats.org/officeDocument/2006/relationships/hyperlink" Target="http://www.xlathlete.com/view_exercise.jsp?sport=sport&amp;exercise_name=close%20grip%20bench%20press" TargetMode="External"/><Relationship Id="rId61" Type="http://schemas.openxmlformats.org/officeDocument/2006/relationships/hyperlink" Target="http://www.xlathlete.com/view_exercise.jsp?sport=sport&amp;exercise_name=barbell%20bent%20over%20row" TargetMode="External"/><Relationship Id="rId10" Type="http://schemas.openxmlformats.org/officeDocument/2006/relationships/hyperlink" Target="http://www.xlathlete.com/view_exercise.jsp?sport=sport&amp;exercise_name=bulgarian%20split%20deadlift" TargetMode="External"/><Relationship Id="rId19" Type="http://schemas.openxmlformats.org/officeDocument/2006/relationships/hyperlink" Target="http://www.xlathlete.com/view_exercise.jsp?sport=sport&amp;exercise_name=tea%20cup" TargetMode="External"/><Relationship Id="rId31" Type="http://schemas.openxmlformats.org/officeDocument/2006/relationships/hyperlink" Target="http://www.xlathlete.com/view_exercise.jsp?sport=sport&amp;exercise_name=full%20bench%20curl%20up" TargetMode="External"/><Relationship Id="rId44" Type="http://schemas.openxmlformats.org/officeDocument/2006/relationships/hyperlink" Target="http://www.xlathlete.com/view_exercise.jsp?sport=sport&amp;exercise_name=single%20leg%20calf%20raise%20with%20knee%20bend" TargetMode="External"/><Relationship Id="rId52" Type="http://schemas.openxmlformats.org/officeDocument/2006/relationships/hyperlink" Target="http://www.xlathlete.com/view_exercise.jsp?sport=sport&amp;exercise_name=laying%20wall%20shakes" TargetMode="External"/><Relationship Id="rId60" Type="http://schemas.openxmlformats.org/officeDocument/2006/relationships/hyperlink" Target="http://www.xlathlete.com/view_exercise.jsp?sport=sport&amp;exercise_name=manual%20leg%20adduction" TargetMode="External"/><Relationship Id="rId65" Type="http://schemas.openxmlformats.org/officeDocument/2006/relationships/hyperlink" Target="http://www.xlathlete.com/view_exercise.jsp?sport=sport&amp;exercise_name=single%20leg%20dumbbell%20front%20squat" TargetMode="External"/><Relationship Id="rId4" Type="http://schemas.openxmlformats.org/officeDocument/2006/relationships/hyperlink" Target="http://www.xlathlete.com/view_exercise.jsp?sport=sport&amp;exercise_name=dumbbell%20bench%20press" TargetMode="External"/><Relationship Id="rId9" Type="http://schemas.openxmlformats.org/officeDocument/2006/relationships/hyperlink" Target="http://www.xlathlete.com/view_exercise.jsp?sport=sport&amp;exercise_name=dumbbell%20walking%20lunge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toe%20reach%20squat" TargetMode="External"/><Relationship Id="rId27" Type="http://schemas.openxmlformats.org/officeDocument/2006/relationships/hyperlink" Target="http://www.xlathlete.com/view_exercise.jsp?sport=sport&amp;exercise_name=back%20step%20up" TargetMode="External"/><Relationship Id="rId30" Type="http://schemas.openxmlformats.org/officeDocument/2006/relationships/hyperlink" Target="http://www.xlathlete.com/view_exercise.jsp?sport=sport&amp;exercise_name=dumbbell%20rdl" TargetMode="External"/><Relationship Id="rId35" Type="http://schemas.openxmlformats.org/officeDocument/2006/relationships/hyperlink" Target="http://www.xlathlete.com/view_exercise.jsp?sport=sport&amp;exercise_name=back%20squat" TargetMode="External"/><Relationship Id="rId43" Type="http://schemas.openxmlformats.org/officeDocument/2006/relationships/hyperlink" Target="http://www.xlathlete.com/view_exercise.jsp?sport=sport&amp;exercise_name=front%20squat" TargetMode="External"/><Relationship Id="rId48" Type="http://schemas.openxmlformats.org/officeDocument/2006/relationships/hyperlink" Target="http://www.xlathlete.com/view_exercise.jsp?sport=sport&amp;exercise_name=med%20ball%20pass" TargetMode="External"/><Relationship Id="rId56" Type="http://schemas.openxmlformats.org/officeDocument/2006/relationships/hyperlink" Target="http://www.xlathlete.com/view_exercise.jsp?sport=sport&amp;exercise_name=hex%20bar%20deadlift" TargetMode="External"/><Relationship Id="rId64" Type="http://schemas.openxmlformats.org/officeDocument/2006/relationships/hyperlink" Target="http://www.xlathlete.com/view_exercise.jsp?sport=sport&amp;exercise_name=tuck%20jump" TargetMode="External"/><Relationship Id="rId69" Type="http://schemas.openxmlformats.org/officeDocument/2006/relationships/drawing" Target="../drawings/drawing8.xml"/><Relationship Id="rId8" Type="http://schemas.openxmlformats.org/officeDocument/2006/relationships/hyperlink" Target="http://www.xlathlete.com/view_exercise.jsp?sport=sport&amp;exercise_name=dumbbell%20bent%20over%20row" TargetMode="External"/><Relationship Id="rId51" Type="http://schemas.openxmlformats.org/officeDocument/2006/relationships/hyperlink" Target="http://www.xlathlete.com/view_exercise.jsp?sport=sport&amp;exercise_name=superman" TargetMode="External"/><Relationship Id="rId3" Type="http://schemas.openxmlformats.org/officeDocument/2006/relationships/hyperlink" Target="http://www.xlathlete.com/view_exercise.jsp?sport=sport&amp;exercise_name=pull%20up%20x" TargetMode="External"/><Relationship Id="rId12" Type="http://schemas.openxmlformats.org/officeDocument/2006/relationships/hyperlink" Target="http://www.xlathlete.com/browse_drills.jsp?sport_program_id=54&amp;browse_sport_id=0&amp;drill_type=0" TargetMode="External"/><Relationship Id="rId17" Type="http://schemas.openxmlformats.org/officeDocument/2006/relationships/hyperlink" Target="http://www.xlathlete.com/view_exercise.jsp?sport=sport&amp;exercise_name=quadraped%20forward%20leg%20circles" TargetMode="External"/><Relationship Id="rId25" Type="http://schemas.openxmlformats.org/officeDocument/2006/relationships/hyperlink" Target="http://www.xlathlete.com/view_exercise.jsp?sport=sport&amp;exercise_name=3%20way%20hamstring%20touch" TargetMode="External"/><Relationship Id="rId33" Type="http://schemas.openxmlformats.org/officeDocument/2006/relationships/hyperlink" Target="http://www.xlathlete.com/view_exercise.jsp?sport=sport&amp;exercise_name=med%20ball%20twist" TargetMode="External"/><Relationship Id="rId38" Type="http://schemas.openxmlformats.org/officeDocument/2006/relationships/hyperlink" Target="http://www.xlathlete.com/view_exercise.jsp?sport=sport&amp;exercise_name=laying%20wall%20shakes" TargetMode="External"/><Relationship Id="rId46" Type="http://schemas.openxmlformats.org/officeDocument/2006/relationships/hyperlink" Target="http://www.xlathlete.com/view_exercise.jsp?sport=sport&amp;exercise_name=isometric%20chest%20hold" TargetMode="External"/><Relationship Id="rId59" Type="http://schemas.openxmlformats.org/officeDocument/2006/relationships/hyperlink" Target="http://www.xlathlete.com/view_exercise.jsp?sport=sport&amp;exercise_name=dumbbell%20walking%20lunge" TargetMode="External"/><Relationship Id="rId67" Type="http://schemas.openxmlformats.org/officeDocument/2006/relationships/hyperlink" Target="http://www.xlathlete.com/view_exercise.jsp?sport=sport&amp;exercise_name=single%20leg%20dumbbell%20front%20squat" TargetMode="External"/><Relationship Id="rId20" Type="http://schemas.openxmlformats.org/officeDocument/2006/relationships/hyperlink" Target="http://www.xlathlete.com/view_exercise.jsp?sport=sport&amp;exercise_name=push%20up%20scapula%20shrug" TargetMode="External"/><Relationship Id="rId41" Type="http://schemas.openxmlformats.org/officeDocument/2006/relationships/hyperlink" Target="http://www.xlathlete.com/view_exercise.jsp?sport=sport&amp;exercise_name=alternating%20dumbbell%20shoulder%20press" TargetMode="External"/><Relationship Id="rId54" Type="http://schemas.openxmlformats.org/officeDocument/2006/relationships/hyperlink" Target="http://www.xlathlete.com/view_exercise.jsp?sport=sport&amp;exercise_name=cobra" TargetMode="External"/><Relationship Id="rId62" Type="http://schemas.openxmlformats.org/officeDocument/2006/relationships/hyperlink" Target="http://www.xlathlete.com/browse_drills.jsp?sport_program_id=99&amp;browse_sport_id=0&amp;drill_type=0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bench%20press" TargetMode="External"/><Relationship Id="rId26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back%20squat%20eccentric" TargetMode="External"/><Relationship Id="rId21" Type="http://schemas.openxmlformats.org/officeDocument/2006/relationships/hyperlink" Target="http://www.xlathlete.com/view_exercise.jsp?sport=sport&amp;exercise_name=bulgarian%20split%20deadlift" TargetMode="External"/><Relationship Id="rId34" Type="http://schemas.openxmlformats.org/officeDocument/2006/relationships/hyperlink" Target="http://www.xlathlete.com/view_exercise.jsp?sport=sport&amp;exercise_name=med%20ball%20pass" TargetMode="External"/><Relationship Id="rId42" Type="http://schemas.openxmlformats.org/officeDocument/2006/relationships/hyperlink" Target="http://www.xlathlete.com/view_exercise.jsp?sport=sport&amp;exercise_name=tea%20cup" TargetMode="External"/><Relationship Id="rId47" Type="http://schemas.openxmlformats.org/officeDocument/2006/relationships/hyperlink" Target="http://www.xlathlete.com/view_exercise.jsp?sport=sport&amp;exercise_name=dumbbell%20incline%20press" TargetMode="External"/><Relationship Id="rId50" Type="http://schemas.openxmlformats.org/officeDocument/2006/relationships/hyperlink" Target="http://www.xlathlete.com/view_exercise.jsp?sport=sport&amp;exercise_name=dynamic%20supine%20lat%20pull%20down" TargetMode="External"/><Relationship Id="rId55" Type="http://schemas.openxmlformats.org/officeDocument/2006/relationships/hyperlink" Target="http://www.xlathlete.com/view_exercise.jsp?sport=sport&amp;exercise_name=hip%20flexor%20eccentric%20prone" TargetMode="External"/><Relationship Id="rId63" Type="http://schemas.openxmlformats.org/officeDocument/2006/relationships/hyperlink" Target="http://www.xlathlete.com/view_exercise.jsp?sport=sport&amp;exercise_name=standing%20broad%20jump" TargetMode="External"/><Relationship Id="rId68" Type="http://schemas.openxmlformats.org/officeDocument/2006/relationships/hyperlink" Target="http://www.xlathlete.com/view_exercise.jsp?sport=sport&amp;exercise_name=squat%20drop%20pause%20jump" TargetMode="External"/><Relationship Id="rId76" Type="http://schemas.openxmlformats.org/officeDocument/2006/relationships/hyperlink" Target="http://www.xlathlete.com/view_drill.jsp?drill_id=824&amp;browse_sport_program_id=87&amp;drill_type=1" TargetMode="External"/><Relationship Id="rId84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" Type="http://schemas.openxmlformats.org/officeDocument/2006/relationships/hyperlink" Target="http://www.xlathlete.com/view_exercise.jsp?sport=sport&amp;exercise_name=quadraped%20backward%20leg%20circles" TargetMode="External"/><Relationship Id="rId71" Type="http://schemas.openxmlformats.org/officeDocument/2006/relationships/hyperlink" Target="http://www.xlathlete.com/view_drill.jsp?drill_id=824&amp;browse_sport_program_id=87&amp;drill_type=1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back%20squat" TargetMode="External"/><Relationship Id="rId29" Type="http://schemas.openxmlformats.org/officeDocument/2006/relationships/hyperlink" Target="http://www.xlathlete.com/view_exercise.jsp?sport=sport&amp;exercise_name=dumbbell%20bench%20press" TargetMode="External"/><Relationship Id="rId11" Type="http://schemas.openxmlformats.org/officeDocument/2006/relationships/hyperlink" Target="http://www.xlathlete.com/view_exercise.jsp?sport=sport&amp;exercise_name=push%20up%20scapula%20shrug" TargetMode="External"/><Relationship Id="rId24" Type="http://schemas.openxmlformats.org/officeDocument/2006/relationships/hyperlink" Target="http://www.xlathlete.com/view_exercise.jsp?sport=sport&amp;exercise_name=dumbbell%20bench%20press" TargetMode="External"/><Relationship Id="rId32" Type="http://schemas.openxmlformats.org/officeDocument/2006/relationships/hyperlink" Target="http://www.xlathlete.com/view_exercise.jsp?sport=sport&amp;exercise_name=superman" TargetMode="External"/><Relationship Id="rId37" Type="http://schemas.openxmlformats.org/officeDocument/2006/relationships/hyperlink" Target="http://www.xlathlete.com/view_exercise.jsp?sport=sport&amp;exercise_name=single%20leg%20calf%20raise%20with%20knee%20bend" TargetMode="External"/><Relationship Id="rId40" Type="http://schemas.openxmlformats.org/officeDocument/2006/relationships/hyperlink" Target="http://www.xlathlete.com/view_exercise.jsp?sport=sport&amp;exercise_name=power%20step%20up" TargetMode="External"/><Relationship Id="rId45" Type="http://schemas.openxmlformats.org/officeDocument/2006/relationships/hyperlink" Target="http://www.xlathlete.com/view_exercise.jsp?sport=sport&amp;exercise_name=dips" TargetMode="External"/><Relationship Id="rId53" Type="http://schemas.openxmlformats.org/officeDocument/2006/relationships/hyperlink" Target="http://www.xlathlete.com/view_exercise.jsp?sport=sport&amp;exercise_name=dumbbell%20rdl" TargetMode="External"/><Relationship Id="rId58" Type="http://schemas.openxmlformats.org/officeDocument/2006/relationships/hyperlink" Target="http://www.xlathlete.com/view_exercise.jsp?sport=sport&amp;exercise_name=gopher%20u%20abs" TargetMode="External"/><Relationship Id="rId66" Type="http://schemas.openxmlformats.org/officeDocument/2006/relationships/hyperlink" Target="http://www.xlathlete.com/view_exercise.jsp?sport=sport&amp;exercise_name=double%20leg%20v%20up" TargetMode="External"/><Relationship Id="rId74" Type="http://schemas.openxmlformats.org/officeDocument/2006/relationships/hyperlink" Target="http://www.xlathlete.com/view_drill.jsp?drill_id=824&amp;browse_sport_program_id=87&amp;drill_type=1" TargetMode="External"/><Relationship Id="rId7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7" Type="http://schemas.openxmlformats.org/officeDocument/2006/relationships/drawing" Target="../drawings/drawing9.xml"/><Relationship Id="rId5" Type="http://schemas.openxmlformats.org/officeDocument/2006/relationships/hyperlink" Target="http://www.xlathlete.com/view_exercise.jsp?sport=sport&amp;exercise_name=standing%20d2%20patterns" TargetMode="External"/><Relationship Id="rId61" Type="http://schemas.openxmlformats.org/officeDocument/2006/relationships/hyperlink" Target="http://www.xlathlete.com/view_exercise.jsp?sport=sport&amp;exercise_name=glute%20swings" TargetMode="External"/><Relationship Id="rId82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19" Type="http://schemas.openxmlformats.org/officeDocument/2006/relationships/hyperlink" Target="http://www.xlathlete.com/view_exercise.jsp?sport=sport&amp;exercise_name=bench%20press" TargetMode="External"/><Relationship Id="rId4" Type="http://schemas.openxmlformats.org/officeDocument/2006/relationships/hyperlink" Target="http://www.xlathlete.com/view_exercise.jsp?sport=sport&amp;exercise_name=standing%20d1%20pattern" TargetMode="External"/><Relationship Id="rId9" Type="http://schemas.openxmlformats.org/officeDocument/2006/relationships/hyperlink" Target="http://www.xlathlete.com/view_exercise.jsp?sport=sport&amp;exercise_name=push%20up%20scapula%20shrug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single%20leg%20back%20squat" TargetMode="External"/><Relationship Id="rId27" Type="http://schemas.openxmlformats.org/officeDocument/2006/relationships/hyperlink" Target="http://www.xlathlete.com/view_exercise.jsp?sport=sport&amp;exercise_name=dumbbell%20rdl" TargetMode="External"/><Relationship Id="rId30" Type="http://schemas.openxmlformats.org/officeDocument/2006/relationships/hyperlink" Target="http://www.xlathlete.com/view_exercise.jsp?sport=sport&amp;exercise_name=dumbbell%20bent%20over%20row" TargetMode="External"/><Relationship Id="rId35" Type="http://schemas.openxmlformats.org/officeDocument/2006/relationships/hyperlink" Target="http://www.xlathlete.com/view_exercise.jsp?sport=sport&amp;exercise_name=push%20up" TargetMode="External"/><Relationship Id="rId43" Type="http://schemas.openxmlformats.org/officeDocument/2006/relationships/hyperlink" Target="http://www.xlathlete.com/view_exercise.jsp?sport=sport&amp;exercise_name=cuban%20press" TargetMode="External"/><Relationship Id="rId48" Type="http://schemas.openxmlformats.org/officeDocument/2006/relationships/hyperlink" Target="http://www.xlathlete.com/view_exercise.jsp?sport=sport&amp;exercise_name=glute%20bar%20lifts" TargetMode="External"/><Relationship Id="rId56" Type="http://schemas.openxmlformats.org/officeDocument/2006/relationships/hyperlink" Target="http://www.xlathlete.com/view_exercise.jsp?sport=sport&amp;exercise_name=manual%204-way%20neck" TargetMode="External"/><Relationship Id="rId64" Type="http://schemas.openxmlformats.org/officeDocument/2006/relationships/hyperlink" Target="http://www.xlathlete.com/view_exercise.jsp?sport=sport&amp;exercise_name=lat%20pull%20chin%20grip" TargetMode="External"/><Relationship Id="rId69" Type="http://schemas.openxmlformats.org/officeDocument/2006/relationships/hyperlink" Target="http://www.xlathlete.com/view_exercise.jsp?sport=sport&amp;exercise_name=power%20step%20up" TargetMode="External"/><Relationship Id="rId77" Type="http://schemas.openxmlformats.org/officeDocument/2006/relationships/hyperlink" Target="http://www.xlathlete.com/view_drill.jsp?drill_id=824&amp;browse_sport_program_id=87&amp;drill_type=1" TargetMode="External"/><Relationship Id="rId8" Type="http://schemas.openxmlformats.org/officeDocument/2006/relationships/hyperlink" Target="http://www.xlathlete.com/view_exercise.jsp?sport=sport&amp;exercise_name=tea%20cup" TargetMode="External"/><Relationship Id="rId51" Type="http://schemas.openxmlformats.org/officeDocument/2006/relationships/hyperlink" Target="http://www.xlathlete.com/view_exercise.jsp?sport=sport&amp;exercise_name=clap%20push%20up" TargetMode="External"/><Relationship Id="rId72" Type="http://schemas.openxmlformats.org/officeDocument/2006/relationships/hyperlink" Target="http://www.xlathlete.com/view_exercise.jsp?sport=sport&amp;exercise_name=front%20lateral%20dumbbell%20step%20up" TargetMode="External"/><Relationship Id="rId80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5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dumbbell%20bench%20press" TargetMode="External"/><Relationship Id="rId33" Type="http://schemas.openxmlformats.org/officeDocument/2006/relationships/hyperlink" Target="http://www.xlathlete.com/view_exercise.jsp?sport=sport&amp;exercise_name=supinate%20pronate%20tricep%20extension" TargetMode="External"/><Relationship Id="rId38" Type="http://schemas.openxmlformats.org/officeDocument/2006/relationships/hyperlink" Target="http://www.xlathlete.com/view_exercise.jsp?sport=sport&amp;exercise_name=toe%20reach%20squat" TargetMode="External"/><Relationship Id="rId46" Type="http://schemas.openxmlformats.org/officeDocument/2006/relationships/hyperlink" Target="http://www.xlathlete.com/view_exercise.jsp?sport=sport&amp;exercise_name=zottman%20curls" TargetMode="External"/><Relationship Id="rId59" Type="http://schemas.openxmlformats.org/officeDocument/2006/relationships/hyperlink" Target="http://www.xlathlete.com/view_exercise.jsp?sport=sport&amp;exercise_name=isometric%20ball%20groin%20squeeze" TargetMode="External"/><Relationship Id="rId67" Type="http://schemas.openxmlformats.org/officeDocument/2006/relationships/hyperlink" Target="http://www.xlathlete.com/view_exercise.jsp?sport=sport&amp;exercise_name=hip%20flexor%20eccentric%20prone" TargetMode="External"/><Relationship Id="rId20" Type="http://schemas.openxmlformats.org/officeDocument/2006/relationships/hyperlink" Target="http://www.xlathlete.com/view_exercise.jsp?sport=sport&amp;exercise_name=hex%20bar%20deadlift" TargetMode="External"/><Relationship Id="rId41" Type="http://schemas.openxmlformats.org/officeDocument/2006/relationships/hyperlink" Target="http://www.xlathlete.com/view_exercise.jsp?sport=sport&amp;exercise_name=dumbbell%20curl%20to%20press" TargetMode="External"/><Relationship Id="rId54" Type="http://schemas.openxmlformats.org/officeDocument/2006/relationships/hyperlink" Target="http://www.xlathlete.com/view_exercise.jsp?sport=sport&amp;exercise_name=squat%20drop%20pause%20jump" TargetMode="External"/><Relationship Id="rId62" Type="http://schemas.openxmlformats.org/officeDocument/2006/relationships/hyperlink" Target="http://www.xlathlete.com/view_exercise.jsp?sport=sport&amp;exercise_name=hex%20bar%20deadlift" TargetMode="External"/><Relationship Id="rId70" Type="http://schemas.openxmlformats.org/officeDocument/2006/relationships/hyperlink" Target="http://www.xlathlete.com/view_exercise.jsp?sport=sport&amp;exercise_name=dumbbell%20walking%20lunge%20with%20pause" TargetMode="External"/><Relationship Id="rId75" Type="http://schemas.openxmlformats.org/officeDocument/2006/relationships/hyperlink" Target="http://www.xlathlete.com/view_drill.jsp?drill_id=824&amp;browse_sport_program_id=87&amp;drill_type=1" TargetMode="External"/><Relationship Id="rId8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quadraped%20forward%20leg%20circles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ingle%20leg%20back%20squat" TargetMode="External"/><Relationship Id="rId28" Type="http://schemas.openxmlformats.org/officeDocument/2006/relationships/hyperlink" Target="http://www.xlathlete.com/view_exercise.jsp?sport=sport&amp;exercise_name=single%20leg%20calf%20raise%20with%20knee%20bend" TargetMode="External"/><Relationship Id="rId36" Type="http://schemas.openxmlformats.org/officeDocument/2006/relationships/hyperlink" Target="http://www.xlathlete.com/view_exercise.jsp?sport=sport&amp;exercise_name=pull%20up%20x" TargetMode="External"/><Relationship Id="rId49" Type="http://schemas.openxmlformats.org/officeDocument/2006/relationships/hyperlink" Target="http://www.xlathlete.com/view_exercise.jsp?sport=sport&amp;exercise_name=3%20way%20hamstring%20touch" TargetMode="External"/><Relationship Id="rId57" Type="http://schemas.openxmlformats.org/officeDocument/2006/relationships/hyperlink" Target="http://www.xlathlete.com/view_exercise.jsp?sport=sport&amp;exercise_name=over%20head%20lateral%20raise" TargetMode="External"/><Relationship Id="rId10" Type="http://schemas.openxmlformats.org/officeDocument/2006/relationships/hyperlink" Target="http://www.xlathlete.com/view_exercise.jsp?sport=sport&amp;exercise_name=cuban%20press%20incline%20figure%208" TargetMode="External"/><Relationship Id="rId31" Type="http://schemas.openxmlformats.org/officeDocument/2006/relationships/hyperlink" Target="http://www.xlathlete.com/view_exercise.jsp?sport=sport&amp;exercise_name=tuck%20jump" TargetMode="External"/><Relationship Id="rId44" Type="http://schemas.openxmlformats.org/officeDocument/2006/relationships/hyperlink" Target="http://www.xlathlete.com/view_exercise.jsp?sport=sport&amp;exercise_name=bench%20press%20eccentric" TargetMode="External"/><Relationship Id="rId52" Type="http://schemas.openxmlformats.org/officeDocument/2006/relationships/hyperlink" Target="http://www.xlathlete.com/view_exercise.jsp?sport=sport&amp;exercise_name=push%20up%20drop" TargetMode="External"/><Relationship Id="rId60" Type="http://schemas.openxmlformats.org/officeDocument/2006/relationships/hyperlink" Target="http://www.xlathlete.com/view_exercise.jsp?sport=sport&amp;exercise_name=quadraped%20kick%20back" TargetMode="External"/><Relationship Id="rId65" Type="http://schemas.openxmlformats.org/officeDocument/2006/relationships/hyperlink" Target="http://www.xlathlete.com/view_exercise.jsp?sport=sport&amp;exercise_name=arnold%20press" TargetMode="External"/><Relationship Id="rId73" Type="http://schemas.openxmlformats.org/officeDocument/2006/relationships/hyperlink" Target="http://www.xlathlete.com/view_drill.jsp?drill_id=824&amp;browse_sport_program_id=87&amp;drill_type=1" TargetMode="External"/><Relationship Id="rId78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1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6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bench%20press" TargetMode="External"/><Relationship Id="rId26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toe%20reach%20squat" TargetMode="External"/><Relationship Id="rId21" Type="http://schemas.openxmlformats.org/officeDocument/2006/relationships/hyperlink" Target="http://www.xlathlete.com/view_exercise.jsp?sport=sport&amp;exercise_name=bulgarian%20split%20deadlift" TargetMode="External"/><Relationship Id="rId34" Type="http://schemas.openxmlformats.org/officeDocument/2006/relationships/hyperlink" Target="http://www.xlathlete.com/view_exercise.jsp?sport=sport&amp;exercise_name=supinate%20pronate%20tricep%20extension" TargetMode="External"/><Relationship Id="rId42" Type="http://schemas.openxmlformats.org/officeDocument/2006/relationships/hyperlink" Target="http://www.xlathlete.com/view_exercise.jsp?sport=sport&amp;exercise_name=dumbbell%20curl%20to%20press" TargetMode="External"/><Relationship Id="rId47" Type="http://schemas.openxmlformats.org/officeDocument/2006/relationships/hyperlink" Target="http://www.xlathlete.com/view_exercise.jsp?sport=sport&amp;exercise_name=zottman%20curls" TargetMode="External"/><Relationship Id="rId50" Type="http://schemas.openxmlformats.org/officeDocument/2006/relationships/hyperlink" Target="http://www.xlathlete.com/view_exercise.jsp?sport=sport&amp;exercise_name=3%20way%20hamstring%20touch" TargetMode="External"/><Relationship Id="rId55" Type="http://schemas.openxmlformats.org/officeDocument/2006/relationships/hyperlink" Target="http://www.xlathlete.com/view_exercise.jsp?sport=sport&amp;exercise_name=squat%20drop%20pause%20jump" TargetMode="External"/><Relationship Id="rId63" Type="http://schemas.openxmlformats.org/officeDocument/2006/relationships/hyperlink" Target="http://www.xlathlete.com/view_exercise.jsp?sport=sport&amp;exercise_name=hex%20bar%20deadlift" TargetMode="External"/><Relationship Id="rId68" Type="http://schemas.openxmlformats.org/officeDocument/2006/relationships/hyperlink" Target="http://www.xlathlete.com/view_exercise.jsp?sport=sport&amp;exercise_name=double%20leg%20v%20up" TargetMode="External"/><Relationship Id="rId76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4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" Type="http://schemas.openxmlformats.org/officeDocument/2006/relationships/hyperlink" Target="http://www.xlathlete.com/view_exercise.jsp?sport=sport&amp;exercise_name=quadraped%20backward%20leg%20circles" TargetMode="External"/><Relationship Id="rId71" Type="http://schemas.openxmlformats.org/officeDocument/2006/relationships/hyperlink" Target="http://www.xlathlete.com/view_exercise.jsp?sport=sport&amp;exercise_name=hip%20flexor%20isometric%20prone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back%20squat" TargetMode="External"/><Relationship Id="rId29" Type="http://schemas.openxmlformats.org/officeDocument/2006/relationships/hyperlink" Target="http://www.xlathlete.com/view_exercise.jsp?sport=sport&amp;exercise_name=single%20leg%20calf%20raise%20with%20knee%20bend" TargetMode="External"/><Relationship Id="rId11" Type="http://schemas.openxmlformats.org/officeDocument/2006/relationships/hyperlink" Target="http://www.xlathlete.com/view_exercise.jsp?sport=sport&amp;exercise_name=push%20up%20scapula%20shrug" TargetMode="External"/><Relationship Id="rId24" Type="http://schemas.openxmlformats.org/officeDocument/2006/relationships/hyperlink" Target="http://www.xlathlete.com/view_exercise.jsp?sport=sport&amp;exercise_name=dumbbell%20bench%20press" TargetMode="External"/><Relationship Id="rId32" Type="http://schemas.openxmlformats.org/officeDocument/2006/relationships/hyperlink" Target="http://www.xlathlete.com/view_exercise.jsp?sport=sport&amp;exercise_name=tuck%20jump" TargetMode="External"/><Relationship Id="rId37" Type="http://schemas.openxmlformats.org/officeDocument/2006/relationships/hyperlink" Target="http://www.xlathlete.com/view_exercise.jsp?sport=sport&amp;exercise_name=pull%20up%20x" TargetMode="External"/><Relationship Id="rId40" Type="http://schemas.openxmlformats.org/officeDocument/2006/relationships/hyperlink" Target="http://www.xlathlete.com/view_exercise.jsp?sport=sport&amp;exercise_name=back%20squat%20isometric" TargetMode="External"/><Relationship Id="rId45" Type="http://schemas.openxmlformats.org/officeDocument/2006/relationships/hyperlink" Target="http://www.xlathlete.com/view_exercise.jsp?sport=sport&amp;exercise_name=bench%20press%20isometric" TargetMode="External"/><Relationship Id="rId53" Type="http://schemas.openxmlformats.org/officeDocument/2006/relationships/hyperlink" Target="http://www.xlathlete.com/view_exercise.jsp?sport=sport&amp;exercise_name=push%20up%20drop" TargetMode="External"/><Relationship Id="rId58" Type="http://schemas.openxmlformats.org/officeDocument/2006/relationships/hyperlink" Target="http://www.xlathlete.com/view_exercise.jsp?sport=sport&amp;exercise_name=over%20head%20lateral%20raise" TargetMode="External"/><Relationship Id="rId66" Type="http://schemas.openxmlformats.org/officeDocument/2006/relationships/hyperlink" Target="http://www.xlathlete.com/view_exercise.jsp?sport=sport&amp;exercise_name=front%20lateral%20dumbbell%20step%20up" TargetMode="External"/><Relationship Id="rId74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7" Type="http://schemas.openxmlformats.org/officeDocument/2006/relationships/drawing" Target="../drawings/drawing10.xml"/><Relationship Id="rId5" Type="http://schemas.openxmlformats.org/officeDocument/2006/relationships/hyperlink" Target="http://www.xlathlete.com/view_exercise.jsp?sport=sport&amp;exercise_name=standing%20d2%20patterns" TargetMode="External"/><Relationship Id="rId61" Type="http://schemas.openxmlformats.org/officeDocument/2006/relationships/hyperlink" Target="http://www.xlathlete.com/view_exercise.jsp?sport=sport&amp;exercise_name=quadraped%20kick%20back" TargetMode="External"/><Relationship Id="rId82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19" Type="http://schemas.openxmlformats.org/officeDocument/2006/relationships/hyperlink" Target="http://www.xlathlete.com/view_exercise.jsp?sport=sport&amp;exercise_name=bench%20press" TargetMode="External"/><Relationship Id="rId4" Type="http://schemas.openxmlformats.org/officeDocument/2006/relationships/hyperlink" Target="http://www.xlathlete.com/view_exercise.jsp?sport=sport&amp;exercise_name=standing%20d1%20pattern" TargetMode="External"/><Relationship Id="rId9" Type="http://schemas.openxmlformats.org/officeDocument/2006/relationships/hyperlink" Target="http://www.xlathlete.com/view_exercise.jsp?sport=sport&amp;exercise_name=push%20up%20scapula%20shrug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single%20leg%20back%20squat" TargetMode="External"/><Relationship Id="rId27" Type="http://schemas.openxmlformats.org/officeDocument/2006/relationships/hyperlink" Target="http://www.xlathlete.com/view_exercise.jsp?sport=sport&amp;exercise_name=dumbbell%20walking%20lunge%20with%20pause" TargetMode="External"/><Relationship Id="rId30" Type="http://schemas.openxmlformats.org/officeDocument/2006/relationships/hyperlink" Target="http://www.xlathlete.com/view_exercise.jsp?sport=sport&amp;exercise_name=dumbbell%20bench%20press" TargetMode="External"/><Relationship Id="rId35" Type="http://schemas.openxmlformats.org/officeDocument/2006/relationships/hyperlink" Target="http://www.xlathlete.com/view_exercise.jsp?sport=sport&amp;exercise_name=med%20ball%20pass" TargetMode="External"/><Relationship Id="rId43" Type="http://schemas.openxmlformats.org/officeDocument/2006/relationships/hyperlink" Target="http://www.xlathlete.com/view_exercise.jsp?sport=sport&amp;exercise_name=tea%20cup" TargetMode="External"/><Relationship Id="rId48" Type="http://schemas.openxmlformats.org/officeDocument/2006/relationships/hyperlink" Target="http://www.xlathlete.com/view_exercise.jsp?sport=sport&amp;exercise_name=dumbbell%20incline%20press" TargetMode="External"/><Relationship Id="rId56" Type="http://schemas.openxmlformats.org/officeDocument/2006/relationships/hyperlink" Target="http://www.xlathlete.com/view_exercise.jsp?sport=sport&amp;exercise_name=hip%20flexor%20isometric%20prone" TargetMode="External"/><Relationship Id="rId64" Type="http://schemas.openxmlformats.org/officeDocument/2006/relationships/hyperlink" Target="http://www.xlathlete.com/view_exercise.jsp?sport=sport&amp;exercise_name=standing%20broad%20jump" TargetMode="External"/><Relationship Id="rId69" Type="http://schemas.openxmlformats.org/officeDocument/2006/relationships/hyperlink" Target="http://www.xlathlete.com/view_exercise.jsp?sport=sport&amp;exercise_name=squat%20drop%20pause%20jump" TargetMode="External"/><Relationship Id="rId77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" Type="http://schemas.openxmlformats.org/officeDocument/2006/relationships/hyperlink" Target="http://www.xlathlete.com/view_exercise.jsp?sport=sport&amp;exercise_name=tea%20cup" TargetMode="External"/><Relationship Id="rId51" Type="http://schemas.openxmlformats.org/officeDocument/2006/relationships/hyperlink" Target="http://www.xlathlete.com/view_exercise.jsp?sport=sport&amp;exercise_name=dynamic%20supine%20lat%20pull%20down" TargetMode="External"/><Relationship Id="rId72" Type="http://schemas.openxmlformats.org/officeDocument/2006/relationships/hyperlink" Target="http://www.xlathlete.com/view_drill.jsp?drill_id=824&amp;browse_sport_program_id=87&amp;drill_type=1" TargetMode="External"/><Relationship Id="rId80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5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dumbbell%20bench%20press" TargetMode="External"/><Relationship Id="rId33" Type="http://schemas.openxmlformats.org/officeDocument/2006/relationships/hyperlink" Target="http://www.xlathlete.com/view_exercise.jsp?sport=sport&amp;exercise_name=superman" TargetMode="External"/><Relationship Id="rId38" Type="http://schemas.openxmlformats.org/officeDocument/2006/relationships/hyperlink" Target="http://www.xlathlete.com/view_exercise.jsp?sport=sport&amp;exercise_name=single%20leg%20calf%20raise%20with%20knee%20bend" TargetMode="External"/><Relationship Id="rId46" Type="http://schemas.openxmlformats.org/officeDocument/2006/relationships/hyperlink" Target="http://www.xlathlete.com/view_exercise.jsp?sport=sport&amp;exercise_name=dips" TargetMode="External"/><Relationship Id="rId59" Type="http://schemas.openxmlformats.org/officeDocument/2006/relationships/hyperlink" Target="http://www.xlathlete.com/view_exercise.jsp?sport=sport&amp;exercise_name=gopher%20u%20abs" TargetMode="External"/><Relationship Id="rId67" Type="http://schemas.openxmlformats.org/officeDocument/2006/relationships/hyperlink" Target="http://www.xlathlete.com/view_exercise.jsp?sport=sport&amp;exercise_name=arnold%20press" TargetMode="External"/><Relationship Id="rId20" Type="http://schemas.openxmlformats.org/officeDocument/2006/relationships/hyperlink" Target="http://www.xlathlete.com/view_exercise.jsp?sport=sport&amp;exercise_name=hex%20bar%20deadlift" TargetMode="External"/><Relationship Id="rId41" Type="http://schemas.openxmlformats.org/officeDocument/2006/relationships/hyperlink" Target="http://www.xlathlete.com/view_exercise.jsp?sport=sport&amp;exercise_name=power%20step%20up" TargetMode="External"/><Relationship Id="rId54" Type="http://schemas.openxmlformats.org/officeDocument/2006/relationships/hyperlink" Target="http://www.xlathlete.com/view_exercise.jsp?sport=sport&amp;exercise_name=dumbbell%20rdl" TargetMode="External"/><Relationship Id="rId62" Type="http://schemas.openxmlformats.org/officeDocument/2006/relationships/hyperlink" Target="http://www.xlathlete.com/view_exercise.jsp?sport=sport&amp;exercise_name=glute%20swings" TargetMode="External"/><Relationship Id="rId70" Type="http://schemas.openxmlformats.org/officeDocument/2006/relationships/hyperlink" Target="http://www.xlathlete.com/view_exercise.jsp?sport=sport&amp;exercise_name=power%20step%20up" TargetMode="External"/><Relationship Id="rId75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quadraped%20forward%20leg%20circles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ingle%20leg%20back%20squat" TargetMode="External"/><Relationship Id="rId28" Type="http://schemas.openxmlformats.org/officeDocument/2006/relationships/hyperlink" Target="http://www.xlathlete.com/view_exercise.jsp?sport=sport&amp;exercise_name=dumbbell%20rdl" TargetMode="External"/><Relationship Id="rId36" Type="http://schemas.openxmlformats.org/officeDocument/2006/relationships/hyperlink" Target="http://www.xlathlete.com/view_exercise.jsp?sport=sport&amp;exercise_name=push%20up" TargetMode="External"/><Relationship Id="rId49" Type="http://schemas.openxmlformats.org/officeDocument/2006/relationships/hyperlink" Target="http://www.xlathlete.com/view_exercise.jsp?sport=sport&amp;exercise_name=glute%20bar%20lifts" TargetMode="External"/><Relationship Id="rId57" Type="http://schemas.openxmlformats.org/officeDocument/2006/relationships/hyperlink" Target="http://www.xlathlete.com/view_exercise.jsp?sport=sport&amp;exercise_name=manual%204-way%20neck" TargetMode="External"/><Relationship Id="rId10" Type="http://schemas.openxmlformats.org/officeDocument/2006/relationships/hyperlink" Target="http://www.xlathlete.com/view_exercise.jsp?sport=sport&amp;exercise_name=cuban%20press%20incline%20figure%208" TargetMode="External"/><Relationship Id="rId31" Type="http://schemas.openxmlformats.org/officeDocument/2006/relationships/hyperlink" Target="http://www.xlathlete.com/view_exercise.jsp?sport=sport&amp;exercise_name=dumbbell%20bent%20over%20row" TargetMode="External"/><Relationship Id="rId44" Type="http://schemas.openxmlformats.org/officeDocument/2006/relationships/hyperlink" Target="http://www.xlathlete.com/view_exercise.jsp?sport=sport&amp;exercise_name=cuban%20press" TargetMode="External"/><Relationship Id="rId52" Type="http://schemas.openxmlformats.org/officeDocument/2006/relationships/hyperlink" Target="http://www.xlathlete.com/view_exercise.jsp?sport=sport&amp;exercise_name=clap%20push%20up" TargetMode="External"/><Relationship Id="rId60" Type="http://schemas.openxmlformats.org/officeDocument/2006/relationships/hyperlink" Target="http://www.xlathlete.com/view_exercise.jsp?sport=sport&amp;exercise_name=isometric%20ball%20groin%20squeeze" TargetMode="External"/><Relationship Id="rId65" Type="http://schemas.openxmlformats.org/officeDocument/2006/relationships/hyperlink" Target="http://www.xlathlete.com/view_exercise.jsp?sport=sport&amp;exercise_name=lat%20pull%20chin%20grip" TargetMode="External"/><Relationship Id="rId7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8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1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6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bench%20press" TargetMode="External"/><Relationship Id="rId26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toe%20reach%20squat" TargetMode="External"/><Relationship Id="rId21" Type="http://schemas.openxmlformats.org/officeDocument/2006/relationships/hyperlink" Target="http://www.xlathlete.com/view_exercise.jsp?sport=sport&amp;exercise_name=bulgarian%20split%20deadlift" TargetMode="External"/><Relationship Id="rId34" Type="http://schemas.openxmlformats.org/officeDocument/2006/relationships/hyperlink" Target="http://www.xlathlete.com/view_exercise.jsp?sport=sport&amp;exercise_name=supinate%20pronate%20tricep%20extension" TargetMode="External"/><Relationship Id="rId42" Type="http://schemas.openxmlformats.org/officeDocument/2006/relationships/hyperlink" Target="http://www.xlathlete.com/view_exercise.jsp?sport=sport&amp;exercise_name=dumbbell%20curl%20to%20press" TargetMode="External"/><Relationship Id="rId47" Type="http://schemas.openxmlformats.org/officeDocument/2006/relationships/hyperlink" Target="http://www.xlathlete.com/view_exercise.jsp?sport=sport&amp;exercise_name=zottman%20curls" TargetMode="External"/><Relationship Id="rId50" Type="http://schemas.openxmlformats.org/officeDocument/2006/relationships/hyperlink" Target="http://www.xlathlete.com/view_exercise.jsp?sport=sport&amp;exercise_name=3%20way%20hamstring%20touch" TargetMode="External"/><Relationship Id="rId55" Type="http://schemas.openxmlformats.org/officeDocument/2006/relationships/hyperlink" Target="http://www.xlathlete.com/view_exercise.jsp?sport=sport&amp;exercise_name=Squat%20Jump%20Sand%20Bag%20AFSM" TargetMode="External"/><Relationship Id="rId63" Type="http://schemas.openxmlformats.org/officeDocument/2006/relationships/hyperlink" Target="http://www.xlathlete.com/view_exercise.jsp?sport=sport&amp;exercise_name=standing%20broad%20jump" TargetMode="External"/><Relationship Id="rId68" Type="http://schemas.openxmlformats.org/officeDocument/2006/relationships/hyperlink" Target="http://www.xlathlete.com/view_exercise.jsp?sport=sport&amp;exercise_name=squat%20drop%20pause%20jump" TargetMode="External"/><Relationship Id="rId76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" Type="http://schemas.openxmlformats.org/officeDocument/2006/relationships/hyperlink" Target="http://www.xlathlete.com/view_exercise.jsp?sport=sport&amp;exercise_name=quadraped%20backward%20leg%20circles" TargetMode="External"/><Relationship Id="rId71" Type="http://schemas.openxmlformats.org/officeDocument/2006/relationships/hyperlink" Target="http://www.xlathlete.com/view_drill.jsp?drill_id=823&amp;browse_sport_program_id=0&amp;drill_type=1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back%20squat" TargetMode="External"/><Relationship Id="rId29" Type="http://schemas.openxmlformats.org/officeDocument/2006/relationships/hyperlink" Target="http://www.xlathlete.com/view_exercise.jsp?sport=sport&amp;exercise_name=single%20leg%20calf%20raise%20with%20knee%20bend" TargetMode="External"/><Relationship Id="rId11" Type="http://schemas.openxmlformats.org/officeDocument/2006/relationships/hyperlink" Target="http://www.xlathlete.com/view_exercise.jsp?sport=sport&amp;exercise_name=push%20up%20scapula%20shrug" TargetMode="External"/><Relationship Id="rId24" Type="http://schemas.openxmlformats.org/officeDocument/2006/relationships/hyperlink" Target="http://www.xlathlete.com/view_exercise.jsp?sport=sport&amp;exercise_name=dumbbell%20bench%20press" TargetMode="External"/><Relationship Id="rId32" Type="http://schemas.openxmlformats.org/officeDocument/2006/relationships/hyperlink" Target="http://www.xlathlete.com/view_exercise.jsp?sport=sport&amp;exercise_name=tuck%20jump" TargetMode="External"/><Relationship Id="rId37" Type="http://schemas.openxmlformats.org/officeDocument/2006/relationships/hyperlink" Target="http://www.xlathlete.com/view_exercise.jsp?sport=sport&amp;exercise_name=pull%20up%20x" TargetMode="External"/><Relationship Id="rId40" Type="http://schemas.openxmlformats.org/officeDocument/2006/relationships/hyperlink" Target="http://www.xlathlete.com/view_exercise.jsp?sport=sport&amp;exercise_name=sport%20back%20squat%20reactive" TargetMode="External"/><Relationship Id="rId45" Type="http://schemas.openxmlformats.org/officeDocument/2006/relationships/hyperlink" Target="http://www.xlathlete.com/view_exercise.jsp?sport=sport&amp;exercise_name=Bench%20Press%20Reactive" TargetMode="External"/><Relationship Id="rId53" Type="http://schemas.openxmlformats.org/officeDocument/2006/relationships/hyperlink" Target="http://www.xlathlete.com/view_exercise.jsp?sport=sport&amp;exercise_name=push%20up%20drop" TargetMode="External"/><Relationship Id="rId58" Type="http://schemas.openxmlformats.org/officeDocument/2006/relationships/hyperlink" Target="http://www.xlathlete.com/view_exercise.jsp?sport=sport&amp;exercise_name=over%20head%20lateral%20raise" TargetMode="External"/><Relationship Id="rId66" Type="http://schemas.openxmlformats.org/officeDocument/2006/relationships/hyperlink" Target="http://www.xlathlete.com/view_exercise.jsp?sport=sport&amp;exercise_name=arnold%20press" TargetMode="External"/><Relationship Id="rId74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5" Type="http://schemas.openxmlformats.org/officeDocument/2006/relationships/hyperlink" Target="http://www.xlathlete.com/view_exercise.jsp?sport=sport&amp;exercise_name=standing%20d2%20patterns" TargetMode="External"/><Relationship Id="rId61" Type="http://schemas.openxmlformats.org/officeDocument/2006/relationships/hyperlink" Target="http://www.xlathlete.com/view_exercise.jsp?sport=sport&amp;exercise_name=quadraped%20kick%20back" TargetMode="External"/><Relationship Id="rId82" Type="http://schemas.openxmlformats.org/officeDocument/2006/relationships/printerSettings" Target="../printerSettings/printerSettings12.bin"/><Relationship Id="rId10" Type="http://schemas.openxmlformats.org/officeDocument/2006/relationships/hyperlink" Target="http://www.xlathlete.com/view_exercise.jsp?sport=sport&amp;exercise_name=cuban%20press%20incline%20figure%208" TargetMode="External"/><Relationship Id="rId19" Type="http://schemas.openxmlformats.org/officeDocument/2006/relationships/hyperlink" Target="http://www.xlathlete.com/view_exercise.jsp?sport=sport&amp;exercise_name=bench%20press" TargetMode="External"/><Relationship Id="rId31" Type="http://schemas.openxmlformats.org/officeDocument/2006/relationships/hyperlink" Target="http://www.xlathlete.com/view_exercise.jsp?sport=sport&amp;exercise_name=dumbbell%20bent%20over%20row" TargetMode="External"/><Relationship Id="rId44" Type="http://schemas.openxmlformats.org/officeDocument/2006/relationships/hyperlink" Target="http://www.xlathlete.com/view_exercise.jsp?sport=sport&amp;exercise_name=cuban%20press" TargetMode="External"/><Relationship Id="rId52" Type="http://schemas.openxmlformats.org/officeDocument/2006/relationships/hyperlink" Target="http://www.xlathlete.com/view_exercise.jsp?sport=sport&amp;exercise_name=clap%20push%20up" TargetMode="External"/><Relationship Id="rId60" Type="http://schemas.openxmlformats.org/officeDocument/2006/relationships/hyperlink" Target="http://www.xlathlete.com/view_exercise.jsp?sport=sport&amp;exercise_name=isometric%20ball%20groin%20squeeze" TargetMode="External"/><Relationship Id="rId65" Type="http://schemas.openxmlformats.org/officeDocument/2006/relationships/hyperlink" Target="http://www.xlathlete.com/view_exercise.jsp?sport=sport&amp;exercise_name=front%20lateral%20dumbbell%20step%20up" TargetMode="External"/><Relationship Id="rId7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8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1" Type="http://schemas.openxmlformats.org/officeDocument/2006/relationships/hyperlink" Target="http://www.xlathlete.com/view_drill.jsp?drill_id=823&amp;browse_sport_program_id=0&amp;drill_type=1" TargetMode="External"/><Relationship Id="rId4" Type="http://schemas.openxmlformats.org/officeDocument/2006/relationships/hyperlink" Target="http://www.xlathlete.com/view_exercise.jsp?sport=sport&amp;exercise_name=standing%20d1%20pattern" TargetMode="External"/><Relationship Id="rId9" Type="http://schemas.openxmlformats.org/officeDocument/2006/relationships/hyperlink" Target="http://www.xlathlete.com/view_exercise.jsp?sport=sport&amp;exercise_name=push%20up%20scapula%20shrug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single%20leg%20back%20squat" TargetMode="External"/><Relationship Id="rId27" Type="http://schemas.openxmlformats.org/officeDocument/2006/relationships/hyperlink" Target="http://www.xlathlete.com/view_exercise.jsp?sport=sport&amp;exercise_name=dumbbell%20walking%20lunge" TargetMode="External"/><Relationship Id="rId30" Type="http://schemas.openxmlformats.org/officeDocument/2006/relationships/hyperlink" Target="http://www.xlathlete.com/view_exercise.jsp?sport=sport&amp;exercise_name=dumbbell%20bench%20press" TargetMode="External"/><Relationship Id="rId35" Type="http://schemas.openxmlformats.org/officeDocument/2006/relationships/hyperlink" Target="http://www.xlathlete.com/view_exercise.jsp?sport=sport&amp;exercise_name=med%20ball%20pass" TargetMode="External"/><Relationship Id="rId43" Type="http://schemas.openxmlformats.org/officeDocument/2006/relationships/hyperlink" Target="http://www.xlathlete.com/view_exercise.jsp?sport=sport&amp;exercise_name=tea%20cup" TargetMode="External"/><Relationship Id="rId48" Type="http://schemas.openxmlformats.org/officeDocument/2006/relationships/hyperlink" Target="http://www.xlathlete.com/view_exercise.jsp?sport=sport&amp;exercise_name=dumbbell%20incline%20press" TargetMode="External"/><Relationship Id="rId56" Type="http://schemas.openxmlformats.org/officeDocument/2006/relationships/hyperlink" Target="http://www.xlathlete.com/view_exercise.jsp?sport=sport&amp;exercise_name=prone%20bench%20hip%20flex" TargetMode="External"/><Relationship Id="rId64" Type="http://schemas.openxmlformats.org/officeDocument/2006/relationships/hyperlink" Target="http://www.xlathlete.com/view_exercise.jsp?sport=sport&amp;exercise_name=lat%20pull%20chin%20grip" TargetMode="External"/><Relationship Id="rId69" Type="http://schemas.openxmlformats.org/officeDocument/2006/relationships/hyperlink" Target="http://www.xlathlete.com/view_exercise.jsp?sport=sport&amp;exercise_name=power%20step%20up" TargetMode="External"/><Relationship Id="rId77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" Type="http://schemas.openxmlformats.org/officeDocument/2006/relationships/hyperlink" Target="http://www.xlathlete.com/view_exercise.jsp?sport=sport&amp;exercise_name=tea%20cup" TargetMode="External"/><Relationship Id="rId51" Type="http://schemas.openxmlformats.org/officeDocument/2006/relationships/hyperlink" Target="http://www.xlathlete.com/view_exercise.jsp?sport=sport&amp;exercise_name=dynamic%20supine%20lat%20pull%20down" TargetMode="External"/><Relationship Id="rId72" Type="http://schemas.openxmlformats.org/officeDocument/2006/relationships/hyperlink" Target="http://www.xlathlete.com/view_exercise.jsp?sport=sport&amp;exercise_name=hex%20bar%20deadlift" TargetMode="External"/><Relationship Id="rId80" Type="http://schemas.openxmlformats.org/officeDocument/2006/relationships/hyperlink" Target="http://www.xlathlete.com/view_drill.jsp?drill_id=823&amp;browse_sport_program_id=0&amp;drill_type=1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dumbbell%20bench%20press" TargetMode="External"/><Relationship Id="rId33" Type="http://schemas.openxmlformats.org/officeDocument/2006/relationships/hyperlink" Target="http://www.xlathlete.com/view_exercise.jsp?sport=sport&amp;exercise_name=superman" TargetMode="External"/><Relationship Id="rId38" Type="http://schemas.openxmlformats.org/officeDocument/2006/relationships/hyperlink" Target="http://www.xlathlete.com/view_exercise.jsp?sport=sport&amp;exercise_name=single%20leg%20calf%20raise%20with%20knee%20bend" TargetMode="External"/><Relationship Id="rId46" Type="http://schemas.openxmlformats.org/officeDocument/2006/relationships/hyperlink" Target="http://www.xlathlete.com/view_exercise.jsp?sport=sport&amp;exercise_name=dips" TargetMode="External"/><Relationship Id="rId59" Type="http://schemas.openxmlformats.org/officeDocument/2006/relationships/hyperlink" Target="http://www.xlathlete.com/view_exercise.jsp?sport=sport&amp;exercise_name=gopher%20u%20abs" TargetMode="External"/><Relationship Id="rId67" Type="http://schemas.openxmlformats.org/officeDocument/2006/relationships/hyperlink" Target="http://www.xlathlete.com/view_exercise.jsp?sport=sport&amp;exercise_name=double%20leg%20v%20up" TargetMode="External"/><Relationship Id="rId20" Type="http://schemas.openxmlformats.org/officeDocument/2006/relationships/hyperlink" Target="http://www.xlathlete.com/view_exercise.jsp?sport=sport&amp;exercise_name=hex%20bar%20deadlift" TargetMode="External"/><Relationship Id="rId41" Type="http://schemas.openxmlformats.org/officeDocument/2006/relationships/hyperlink" Target="http://www.xlathlete.com/view_exercise.jsp?sport=sport&amp;exercise_name=power%20step%20up" TargetMode="External"/><Relationship Id="rId54" Type="http://schemas.openxmlformats.org/officeDocument/2006/relationships/hyperlink" Target="http://www.xlathlete.com/view_exercise.jsp?sport=sport&amp;exercise_name=dumbbell%20rdl" TargetMode="External"/><Relationship Id="rId62" Type="http://schemas.openxmlformats.org/officeDocument/2006/relationships/hyperlink" Target="http://www.xlathlete.com/view_exercise.jsp?sport=sport&amp;exercise_name=glute%20swings" TargetMode="External"/><Relationship Id="rId70" Type="http://schemas.openxmlformats.org/officeDocument/2006/relationships/hyperlink" Target="http://www.xlathlete.com/view_exercise.jsp?sport=sport&amp;exercise_name=hip%20flexor%20isometric%20prone" TargetMode="External"/><Relationship Id="rId75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3" Type="http://schemas.openxmlformats.org/officeDocument/2006/relationships/drawing" Target="../drawings/drawing11.xm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quadraped%20forward%20leg%20circles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ingle%20leg%20back%20squat" TargetMode="External"/><Relationship Id="rId28" Type="http://schemas.openxmlformats.org/officeDocument/2006/relationships/hyperlink" Target="http://www.xlathlete.com/view_exercise.jsp?sport=sport&amp;exercise_name=dumbbell%20rdl" TargetMode="External"/><Relationship Id="rId36" Type="http://schemas.openxmlformats.org/officeDocument/2006/relationships/hyperlink" Target="http://www.xlathlete.com/view_exercise.jsp?sport=sport&amp;exercise_name=push%20up" TargetMode="External"/><Relationship Id="rId49" Type="http://schemas.openxmlformats.org/officeDocument/2006/relationships/hyperlink" Target="http://www.xlathlete.com/view_exercise.jsp?sport=sport&amp;exercise_name=glute%20bar%20lifts" TargetMode="External"/><Relationship Id="rId57" Type="http://schemas.openxmlformats.org/officeDocument/2006/relationships/hyperlink" Target="http://www.xlathlete.com/view_exercise.jsp?sport=sport&amp;exercise_name=manual%204-way%20neck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browse_drills.jsp?sport_program_id=54&amp;browse_sport_id=0&amp;drill_type=0" TargetMode="External"/><Relationship Id="rId18" Type="http://schemas.openxmlformats.org/officeDocument/2006/relationships/hyperlink" Target="http://www.xlathlete.com/view_exercise.jsp?sport=sport&amp;exercise_name=quadraped%20backward%20leg%20circles" TargetMode="External"/><Relationship Id="rId26" Type="http://schemas.openxmlformats.org/officeDocument/2006/relationships/hyperlink" Target="http://www.xlathlete.com/view_exercise.jsp?sport=sport&amp;exercise_name=toe%20reach%20squat" TargetMode="External"/><Relationship Id="rId39" Type="http://schemas.openxmlformats.org/officeDocument/2006/relationships/hyperlink" Target="http://www.xlathlete.com/view_exercise.jsp?sport=sport&amp;exercise_name=squat%20jump" TargetMode="External"/><Relationship Id="rId21" Type="http://schemas.openxmlformats.org/officeDocument/2006/relationships/hyperlink" Target="http://www.xlathlete.com/view_exercise.jsp?sport=sport&amp;exercise_name=3%20way%20hamstring%20touch" TargetMode="External"/><Relationship Id="rId34" Type="http://schemas.openxmlformats.org/officeDocument/2006/relationships/hyperlink" Target="http://www.xlathlete.com/view_exercise.jsp?sport=sport&amp;exercise_name=dumbbell%20bench%20press" TargetMode="External"/><Relationship Id="rId42" Type="http://schemas.openxmlformats.org/officeDocument/2006/relationships/hyperlink" Target="http://www.xlathlete.com/view_exercise.jsp?sport=sport&amp;exercise_name=bench%20press" TargetMode="External"/><Relationship Id="rId47" Type="http://schemas.openxmlformats.org/officeDocument/2006/relationships/hyperlink" Target="http://www.xlathlete.com/view_exercise.jsp?sport=sport&amp;exercise_name=dumbbell%20incline%20press" TargetMode="External"/><Relationship Id="rId50" Type="http://schemas.openxmlformats.org/officeDocument/2006/relationships/hyperlink" Target="http://www.xlathlete.com/view_exercise.jsp?sport=sport&amp;exercise_name=supinate%20pronate%20tricep%20extension" TargetMode="External"/><Relationship Id="rId55" Type="http://schemas.openxmlformats.org/officeDocument/2006/relationships/hyperlink" Target="http://www.xlathlete.com/view_exercise.jsp?sport=sport&amp;exercise_name=gopher%20u%20abs" TargetMode="External"/><Relationship Id="rId63" Type="http://schemas.openxmlformats.org/officeDocument/2006/relationships/hyperlink" Target="http://www.xlathlete.com/view_exercise.jsp?sport=sport&amp;exercise_name=pull%20up%20hang%20twist" TargetMode="External"/><Relationship Id="rId68" Type="http://schemas.openxmlformats.org/officeDocument/2006/relationships/printerSettings" Target="../printerSettings/printerSettings13.bin"/><Relationship Id="rId7" Type="http://schemas.openxmlformats.org/officeDocument/2006/relationships/hyperlink" Target="http://www.xlathlete.com/view_exercise.jsp?sport=sport&amp;exercise_name=jm%20dumbbell%20press" TargetMode="External"/><Relationship Id="rId2" Type="http://schemas.openxmlformats.org/officeDocument/2006/relationships/hyperlink" Target="http://www.xlathlete.com/view_exercise.jsp?sport=sport&amp;exercise_name=single%20leg%20back%20squat" TargetMode="External"/><Relationship Id="rId16" Type="http://schemas.openxmlformats.org/officeDocument/2006/relationships/hyperlink" Target="http://www.xlathlete.com/view_exercise.jsp?sport=sport&amp;exercise_name=cuban%20press%20incline%20figure%208" TargetMode="External"/><Relationship Id="rId29" Type="http://schemas.openxmlformats.org/officeDocument/2006/relationships/hyperlink" Target="http://www.xlathlete.com/view_exercise.jsp?sport=sport&amp;exercise_name=dumbbell%20bent%20over%20row" TargetMode="External"/><Relationship Id="rId1" Type="http://schemas.openxmlformats.org/officeDocument/2006/relationships/hyperlink" Target="http://www.xlathlete.com/view_exercise.jsp?sport=sport&amp;exercise_name=pull%20up" TargetMode="External"/><Relationship Id="rId6" Type="http://schemas.openxmlformats.org/officeDocument/2006/relationships/hyperlink" Target="http://www.xlathlete.com/view_exercise.jsp?sport=sport&amp;exercise_name=dumbbell%20squat" TargetMode="External"/><Relationship Id="rId11" Type="http://schemas.openxmlformats.org/officeDocument/2006/relationships/hyperlink" Target="http://www.xlathlete.com/browse_drills.jsp?sport_program_id=54&amp;browse_sport_id=0&amp;drill_type=0" TargetMode="External"/><Relationship Id="rId24" Type="http://schemas.openxmlformats.org/officeDocument/2006/relationships/hyperlink" Target="http://www.xlathlete.com/view_exercise.jsp?sport=sport&amp;exercise_name=standing%20d2%20patterns" TargetMode="External"/><Relationship Id="rId32" Type="http://schemas.openxmlformats.org/officeDocument/2006/relationships/hyperlink" Target="http://www.xlathlete.com/view_exercise.jsp?sport=sport&amp;exercise_name=lat%20pull%20down" TargetMode="External"/><Relationship Id="rId37" Type="http://schemas.openxmlformats.org/officeDocument/2006/relationships/hyperlink" Target="http://www.xlathlete.com/browse_drills.jsp?sport_program_id=99&amp;browse_sport_id=0&amp;drill_type=0" TargetMode="External"/><Relationship Id="rId40" Type="http://schemas.openxmlformats.org/officeDocument/2006/relationships/hyperlink" Target="http://www.xlathlete.com/view_exercise.jsp?sport=sport&amp;exercise_name=ball%20leg%20curls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%20line%20rdl" TargetMode="External"/><Relationship Id="rId58" Type="http://schemas.openxmlformats.org/officeDocument/2006/relationships/hyperlink" Target="http://www.xlathlete.com/view_exercise.jsp?sport=sport&amp;exercise_name=dynamic%20supine%20lat%20pull%20down" TargetMode="External"/><Relationship Id="rId66" Type="http://schemas.openxmlformats.org/officeDocument/2006/relationships/hyperlink" Target="http://www.xlathlete.com/view_exercise.jsp?sport=sport&amp;exercise_name=dumbbell%20curl%20to%20press" TargetMode="External"/><Relationship Id="rId5" Type="http://schemas.openxmlformats.org/officeDocument/2006/relationships/hyperlink" Target="http://www.xlathlete.com/view_exercise.jsp?sport=sport&amp;exercise_name=push%20up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tanding%20d1%20pattern" TargetMode="External"/><Relationship Id="rId28" Type="http://schemas.openxmlformats.org/officeDocument/2006/relationships/hyperlink" Target="http://www.xlathlete.com/view_exercise.jsp?sport=sport&amp;exercise_name=dumbbell%20curl%20to%20press" TargetMode="External"/><Relationship Id="rId36" Type="http://schemas.openxmlformats.org/officeDocument/2006/relationships/hyperlink" Target="http://www.xlathlete.com/view_exercise.jsp?sport=sport&amp;exercise_name=manual%20clamshell" TargetMode="External"/><Relationship Id="rId49" Type="http://schemas.openxmlformats.org/officeDocument/2006/relationships/hyperlink" Target="http://www.xlathlete.com/view_exercise.jsp?sport=sport&amp;exercise_name=rear%20deltoid" TargetMode="External"/><Relationship Id="rId57" Type="http://schemas.openxmlformats.org/officeDocument/2006/relationships/hyperlink" Target="http://www.xlathlete.com/view_exercise.jsp?sport=sport&amp;exercise_name=close%20grip%20bench%20press" TargetMode="External"/><Relationship Id="rId61" Type="http://schemas.openxmlformats.org/officeDocument/2006/relationships/hyperlink" Target="http://www.xlathlete.com/view_exercise.jsp?sport=sport&amp;exercise_name=barbell%20bent%20over%20row" TargetMode="External"/><Relationship Id="rId10" Type="http://schemas.openxmlformats.org/officeDocument/2006/relationships/hyperlink" Target="http://www.xlathlete.com/view_exercise.jsp?sport=sport&amp;exercise_name=bulgarian%20split%20deadlift" TargetMode="External"/><Relationship Id="rId19" Type="http://schemas.openxmlformats.org/officeDocument/2006/relationships/hyperlink" Target="http://www.xlathlete.com/view_exercise.jsp?sport=sport&amp;exercise_name=tea%20cup" TargetMode="External"/><Relationship Id="rId31" Type="http://schemas.openxmlformats.org/officeDocument/2006/relationships/hyperlink" Target="http://www.xlathlete.com/view_exercise.jsp?sport=sport&amp;exercise_name=full%20bench%20curl%20up" TargetMode="External"/><Relationship Id="rId44" Type="http://schemas.openxmlformats.org/officeDocument/2006/relationships/hyperlink" Target="http://www.xlathlete.com/view_exercise.jsp?sport=sport&amp;exercise_name=single%20leg%20calf%20raise%20with%20knee%20bend" TargetMode="External"/><Relationship Id="rId52" Type="http://schemas.openxmlformats.org/officeDocument/2006/relationships/hyperlink" Target="http://www.xlathlete.com/view_exercise.jsp?sport=sport&amp;exercise_name=laying%20wall%20shakes" TargetMode="External"/><Relationship Id="rId60" Type="http://schemas.openxmlformats.org/officeDocument/2006/relationships/hyperlink" Target="http://www.xlathlete.com/view_exercise.jsp?sport=sport&amp;exercise_name=manual%20leg%20adduction" TargetMode="External"/><Relationship Id="rId65" Type="http://schemas.openxmlformats.org/officeDocument/2006/relationships/hyperlink" Target="http://www.xlathlete.com/view_exercise.jsp?sport=sport&amp;exercise_name=single%20leg%20dumbbell%20front%20squat" TargetMode="External"/><Relationship Id="rId4" Type="http://schemas.openxmlformats.org/officeDocument/2006/relationships/hyperlink" Target="http://www.xlathlete.com/view_exercise.jsp?sport=sport&amp;exercise_name=dumbbell%20bench%20press" TargetMode="External"/><Relationship Id="rId9" Type="http://schemas.openxmlformats.org/officeDocument/2006/relationships/hyperlink" Target="http://www.xlathlete.com/view_exercise.jsp?sport=sport&amp;exercise_name=dumbbell%20walking%20lunge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toe%20reach%20squat" TargetMode="External"/><Relationship Id="rId27" Type="http://schemas.openxmlformats.org/officeDocument/2006/relationships/hyperlink" Target="http://www.xlathlete.com/view_exercise.jsp?sport=sport&amp;exercise_name=back%20step%20up" TargetMode="External"/><Relationship Id="rId30" Type="http://schemas.openxmlformats.org/officeDocument/2006/relationships/hyperlink" Target="http://www.xlathlete.com/view_exercise.jsp?sport=sport&amp;exercise_name=dumbbell%20rdl" TargetMode="External"/><Relationship Id="rId35" Type="http://schemas.openxmlformats.org/officeDocument/2006/relationships/hyperlink" Target="http://www.xlathlete.com/view_exercise.jsp?sport=sport&amp;exercise_name=back%20squat" TargetMode="External"/><Relationship Id="rId43" Type="http://schemas.openxmlformats.org/officeDocument/2006/relationships/hyperlink" Target="http://www.xlathlete.com/view_exercise.jsp?sport=sport&amp;exercise_name=front%20squat" TargetMode="External"/><Relationship Id="rId48" Type="http://schemas.openxmlformats.org/officeDocument/2006/relationships/hyperlink" Target="http://www.xlathlete.com/view_exercise.jsp?sport=sport&amp;exercise_name=med%20ball%20pass" TargetMode="External"/><Relationship Id="rId56" Type="http://schemas.openxmlformats.org/officeDocument/2006/relationships/hyperlink" Target="http://www.xlathlete.com/view_exercise.jsp?sport=sport&amp;exercise_name=hex%20bar%20deadlift" TargetMode="External"/><Relationship Id="rId64" Type="http://schemas.openxmlformats.org/officeDocument/2006/relationships/hyperlink" Target="http://www.xlathlete.com/view_exercise.jsp?sport=sport&amp;exercise_name=tuck%20jump" TargetMode="External"/><Relationship Id="rId69" Type="http://schemas.openxmlformats.org/officeDocument/2006/relationships/drawing" Target="../drawings/drawing12.xml"/><Relationship Id="rId8" Type="http://schemas.openxmlformats.org/officeDocument/2006/relationships/hyperlink" Target="http://www.xlathlete.com/view_exercise.jsp?sport=sport&amp;exercise_name=dumbbell%20bent%20over%20row" TargetMode="External"/><Relationship Id="rId51" Type="http://schemas.openxmlformats.org/officeDocument/2006/relationships/hyperlink" Target="http://www.xlathlete.com/view_exercise.jsp?sport=sport&amp;exercise_name=superman" TargetMode="External"/><Relationship Id="rId3" Type="http://schemas.openxmlformats.org/officeDocument/2006/relationships/hyperlink" Target="http://www.xlathlete.com/view_exercise.jsp?sport=sport&amp;exercise_name=pull%20up%20x" TargetMode="External"/><Relationship Id="rId12" Type="http://schemas.openxmlformats.org/officeDocument/2006/relationships/hyperlink" Target="http://www.xlathlete.com/browse_drills.jsp?sport_program_id=54&amp;browse_sport_id=0&amp;drill_type=0" TargetMode="External"/><Relationship Id="rId17" Type="http://schemas.openxmlformats.org/officeDocument/2006/relationships/hyperlink" Target="http://www.xlathlete.com/view_exercise.jsp?sport=sport&amp;exercise_name=quadraped%20forward%20leg%20circles" TargetMode="External"/><Relationship Id="rId25" Type="http://schemas.openxmlformats.org/officeDocument/2006/relationships/hyperlink" Target="http://www.xlathlete.com/view_exercise.jsp?sport=sport&amp;exercise_name=3%20way%20hamstring%20touch" TargetMode="External"/><Relationship Id="rId33" Type="http://schemas.openxmlformats.org/officeDocument/2006/relationships/hyperlink" Target="http://www.xlathlete.com/view_exercise.jsp?sport=sport&amp;exercise_name=med%20ball%20twist" TargetMode="External"/><Relationship Id="rId38" Type="http://schemas.openxmlformats.org/officeDocument/2006/relationships/hyperlink" Target="http://www.xlathlete.com/view_exercise.jsp?sport=sport&amp;exercise_name=laying%20wall%20shakes" TargetMode="External"/><Relationship Id="rId46" Type="http://schemas.openxmlformats.org/officeDocument/2006/relationships/hyperlink" Target="http://www.xlathlete.com/view_exercise.jsp?sport=sport&amp;exercise_name=isometric%20chest%20hold" TargetMode="External"/><Relationship Id="rId59" Type="http://schemas.openxmlformats.org/officeDocument/2006/relationships/hyperlink" Target="http://www.xlathlete.com/view_exercise.jsp?sport=sport&amp;exercise_name=dumbbell%20walking%20lunge" TargetMode="External"/><Relationship Id="rId67" Type="http://schemas.openxmlformats.org/officeDocument/2006/relationships/hyperlink" Target="http://www.xlathlete.com/view_exercise.jsp?sport=sport&amp;exercise_name=single%20leg%20dumbbell%20front%20squat" TargetMode="External"/><Relationship Id="rId20" Type="http://schemas.openxmlformats.org/officeDocument/2006/relationships/hyperlink" Target="http://www.xlathlete.com/view_exercise.jsp?sport=sport&amp;exercise_name=push%20up%20scapula%20shrug" TargetMode="External"/><Relationship Id="rId41" Type="http://schemas.openxmlformats.org/officeDocument/2006/relationships/hyperlink" Target="http://www.xlathlete.com/view_exercise.jsp?sport=sport&amp;exercise_name=alternating%20dumbbell%20shoulder%20press" TargetMode="External"/><Relationship Id="rId54" Type="http://schemas.openxmlformats.org/officeDocument/2006/relationships/hyperlink" Target="http://www.xlathlete.com/view_exercise.jsp?sport=sport&amp;exercise_name=cobra" TargetMode="External"/><Relationship Id="rId62" Type="http://schemas.openxmlformats.org/officeDocument/2006/relationships/hyperlink" Target="http://www.xlathlete.com/browse_drills.jsp?sport_program_id=99&amp;browse_sport_id=0&amp;drill_type=0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tanding%20d1%20pattern" TargetMode="External"/><Relationship Id="rId18" Type="http://schemas.openxmlformats.org/officeDocument/2006/relationships/hyperlink" Target="http://www.xlathlete.com/view_exercise.jsp?sport=sport&amp;exercise_name=prone%20bench%20hip%20flex" TargetMode="External"/><Relationship Id="rId26" Type="http://schemas.openxmlformats.org/officeDocument/2006/relationships/hyperlink" Target="http://www.xlathlete.com/view_exercise.jsp?sport=sport&amp;exercise_name=isometric%20ball%20groin%20squeeze" TargetMode="External"/><Relationship Id="rId39" Type="http://schemas.openxmlformats.org/officeDocument/2006/relationships/hyperlink" Target="http://www.xlathlete.com/view_exercise.jsp?sport=sport&amp;exercise_name=dumbbell%20rdl" TargetMode="External"/><Relationship Id="rId21" Type="http://schemas.openxmlformats.org/officeDocument/2006/relationships/hyperlink" Target="http://www.xlathlete.com/view_exercise.jsp?sport=sport&amp;exercise_name=in%20line%20rdl" TargetMode="External"/><Relationship Id="rId34" Type="http://schemas.openxmlformats.org/officeDocument/2006/relationships/hyperlink" Target="http://www.xlathlete.com/view_exercise.jsp?sport=sport&amp;exercise_name=zercher%20good%20morning" TargetMode="External"/><Relationship Id="rId42" Type="http://schemas.openxmlformats.org/officeDocument/2006/relationships/hyperlink" Target="http://www.xlathlete.com/view_exercise.jsp?sport=sport&amp;exercise_name=med%20ball%20twist" TargetMode="External"/><Relationship Id="rId47" Type="http://schemas.openxmlformats.org/officeDocument/2006/relationships/hyperlink" Target="http://www.xlathlete.com/view_exercise.jsp?sport=sport&amp;exercise_name=laying%20wall%20shakes" TargetMode="External"/><Relationship Id="rId50" Type="http://schemas.openxmlformats.org/officeDocument/2006/relationships/hyperlink" Target="http://www.xlathlete.com/browse_drills.jsp?sport_program_id=99&amp;browse_sport_id=0&amp;drill_type=0" TargetMode="External"/><Relationship Id="rId55" Type="http://schemas.openxmlformats.org/officeDocument/2006/relationships/hyperlink" Target="http://www.xlathlete.com/view_exercise.jsp?sport=sport&amp;exercise_name=dumbbell%20step%20up" TargetMode="External"/><Relationship Id="rId63" Type="http://schemas.openxmlformats.org/officeDocument/2006/relationships/hyperlink" Target="http://www.xlathlete.com/view_exercise.jsp?sport=sport&amp;exercise_name=pull%20up" TargetMode="External"/><Relationship Id="rId68" Type="http://schemas.openxmlformats.org/officeDocument/2006/relationships/drawing" Target="../drawings/drawing13.xml"/><Relationship Id="rId7" Type="http://schemas.openxmlformats.org/officeDocument/2006/relationships/hyperlink" Target="http://www.xlathlete.com/view_exercise.jsp?sport=sport&amp;exercise_name=quadraped%20forward%20leg%20circles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toe%20reach%20squat" TargetMode="External"/><Relationship Id="rId29" Type="http://schemas.openxmlformats.org/officeDocument/2006/relationships/hyperlink" Target="http://www.xlathlete.com/view_exercise.jsp?sport=sport&amp;exercise_name=over%20head%20lateral%20raise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cuban%20press%20incline%20figure%208" TargetMode="External"/><Relationship Id="rId11" Type="http://schemas.openxmlformats.org/officeDocument/2006/relationships/hyperlink" Target="http://www.xlathlete.com/view_exercise.jsp?sport=sport&amp;exercise_name=3%20way%20hamstring%20touch" TargetMode="External"/><Relationship Id="rId24" Type="http://schemas.openxmlformats.org/officeDocument/2006/relationships/hyperlink" Target="http://www.xlathlete.com/view_exercise.jsp?sport=sport&amp;exercise_name=full%20bench%20curl%20up" TargetMode="External"/><Relationship Id="rId32" Type="http://schemas.openxmlformats.org/officeDocument/2006/relationships/hyperlink" Target="http://www.xlathlete.com/view_exercise.jsp?sport=sport&amp;exercise_name=superman" TargetMode="External"/><Relationship Id="rId37" Type="http://schemas.openxmlformats.org/officeDocument/2006/relationships/hyperlink" Target="http://www.xlathlete.com/view_exercise.jsp?sport=sport&amp;exercise_name=close%20grip%20bench%20press" TargetMode="External"/><Relationship Id="rId40" Type="http://schemas.openxmlformats.org/officeDocument/2006/relationships/hyperlink" Target="http://www.xlathlete.com/view_exercise.jsp?sport=sport&amp;exercise_name=piston%20squat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cline%20press" TargetMode="External"/><Relationship Id="rId58" Type="http://schemas.openxmlformats.org/officeDocument/2006/relationships/hyperlink" Target="http://www.xlathlete.com/view_exercise.jsp?sport=sport&amp;exercise_name=kroc%20row%20elbow%20wide" TargetMode="External"/><Relationship Id="rId66" Type="http://schemas.openxmlformats.org/officeDocument/2006/relationships/hyperlink" Target="http://www.xlathlete.com/view_exercise.jsp?sport=sport&amp;exercise_name=dumbbell%20walking%20lunge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3%20way%20hamstring%20touch" TargetMode="External"/><Relationship Id="rId23" Type="http://schemas.openxmlformats.org/officeDocument/2006/relationships/hyperlink" Target="http://www.xlathlete.com/view_exercise.jsp?sport=sport&amp;exercise_name=gopher%20u%20abs" TargetMode="External"/><Relationship Id="rId28" Type="http://schemas.openxmlformats.org/officeDocument/2006/relationships/hyperlink" Target="http://www.xlathlete.com/view_exercise.jsp?sport=sport&amp;exercise_name=single%20leg%20calf%20raise%20with%20knee%20bend" TargetMode="External"/><Relationship Id="rId36" Type="http://schemas.openxmlformats.org/officeDocument/2006/relationships/hyperlink" Target="http://www.xlathlete.com/view_exercise.jsp?sport=sport&amp;exercise_name=manual%204-way%20neck" TargetMode="External"/><Relationship Id="rId49" Type="http://schemas.openxmlformats.org/officeDocument/2006/relationships/hyperlink" Target="http://www.xlathlete.com/view_exercise.jsp?sport=sport&amp;exercise_name=laying%20wall%20shakes" TargetMode="External"/><Relationship Id="rId57" Type="http://schemas.openxmlformats.org/officeDocument/2006/relationships/hyperlink" Target="http://www.xlathlete.com/view_exercise.jsp?sport=sport&amp;exercise_name=bench%20glute%20lift" TargetMode="External"/><Relationship Id="rId61" Type="http://schemas.openxmlformats.org/officeDocument/2006/relationships/hyperlink" Target="http://www.xlathlete.com/view_exercise.jsp?sport=sport&amp;exercise_name=bulgarian%20split%20deadlift" TargetMode="External"/><Relationship Id="rId10" Type="http://schemas.openxmlformats.org/officeDocument/2006/relationships/hyperlink" Target="http://www.xlathlete.com/view_exercise.jsp?sport=sport&amp;exercise_name=push%20up%20scapula%20shrug" TargetMode="External"/><Relationship Id="rId19" Type="http://schemas.openxmlformats.org/officeDocument/2006/relationships/hyperlink" Target="http://www.xlathlete.com/view_exercise.jsp?sport=sport&amp;exercise_name=dumbbell%20bent%20over%20row" TargetMode="External"/><Relationship Id="rId31" Type="http://schemas.openxmlformats.org/officeDocument/2006/relationships/hyperlink" Target="http://www.xlathlete.com/view_exercise.jsp?sport=sport&amp;exercise_name=supinate%20pronate%20tricep%20extension" TargetMode="External"/><Relationship Id="rId44" Type="http://schemas.openxmlformats.org/officeDocument/2006/relationships/hyperlink" Target="http://www.xlathlete.com/view_exercise.jsp?sport=sport&amp;exercise_name=ball%20leg%20curls" TargetMode="External"/><Relationship Id="rId52" Type="http://schemas.openxmlformats.org/officeDocument/2006/relationships/hyperlink" Target="http://www.xlathlete.com/view_exercise.jsp?sport=sport&amp;exercise_name=incline%20over%20head%20sit%20up" TargetMode="External"/><Relationship Id="rId60" Type="http://schemas.openxmlformats.org/officeDocument/2006/relationships/hyperlink" Target="http://www.xlathlete.com/view_exercise.jsp?sport=sport&amp;exercise_name=single%20leg%20back%20squat" TargetMode="External"/><Relationship Id="rId65" Type="http://schemas.openxmlformats.org/officeDocument/2006/relationships/hyperlink" Target="http://www.xlathlete.com/view_exercise.jsp?sport=sport&amp;exercise_name=jm%20dumbbell%20press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tea%20cup" TargetMode="External"/><Relationship Id="rId14" Type="http://schemas.openxmlformats.org/officeDocument/2006/relationships/hyperlink" Target="http://www.xlathlete.com/view_exercise.jsp?sport=sport&amp;exercise_name=standing%20d2%20patterns" TargetMode="External"/><Relationship Id="rId22" Type="http://schemas.openxmlformats.org/officeDocument/2006/relationships/hyperlink" Target="http://www.xlathlete.com/view_exercise.jsp?sport=sport&amp;exercise_name=dumbbell%20curl%20to%20press" TargetMode="External"/><Relationship Id="rId27" Type="http://schemas.openxmlformats.org/officeDocument/2006/relationships/hyperlink" Target="http://www.xlathlete.com/view_exercise.jsp?sport=sport&amp;exercise_name=bench%20press" TargetMode="External"/><Relationship Id="rId30" Type="http://schemas.openxmlformats.org/officeDocument/2006/relationships/hyperlink" Target="http://www.xlathlete.com/view_exercise.jsp?sport=sport&amp;exercise_name=dumbbell%20walking%20lunge" TargetMode="External"/><Relationship Id="rId35" Type="http://schemas.openxmlformats.org/officeDocument/2006/relationships/hyperlink" Target="http://www.xlathlete.com/view_exercise.jsp?sport=sport&amp;exercise_name=hex%20bar%20deadlift" TargetMode="External"/><Relationship Id="rId43" Type="http://schemas.openxmlformats.org/officeDocument/2006/relationships/hyperlink" Target="http://www.xlathlete.com/view_exercise.jsp?sport=sport&amp;exercise_name=dips" TargetMode="External"/><Relationship Id="rId48" Type="http://schemas.openxmlformats.org/officeDocument/2006/relationships/hyperlink" Target="http://www.xlathlete.com/view_exercise.jsp?sport=sport&amp;exercise_name=isometric%20chest%20hold" TargetMode="External"/><Relationship Id="rId56" Type="http://schemas.openxmlformats.org/officeDocument/2006/relationships/hyperlink" Target="http://www.xlathlete.com/view_exercise.jsp?sport=sport&amp;exercise_name=jm%20dumbbell%20press" TargetMode="External"/><Relationship Id="rId64" Type="http://schemas.openxmlformats.org/officeDocument/2006/relationships/hyperlink" Target="http://www.xlathlete.com/view_exercise.jsp?sport=sport&amp;exercise_name=dumbbell%20squat" TargetMode="External"/><Relationship Id="rId8" Type="http://schemas.openxmlformats.org/officeDocument/2006/relationships/hyperlink" Target="http://www.xlathlete.com/view_exercise.jsp?sport=sport&amp;exercise_name=quadraped%20backward%20leg%20circles" TargetMode="External"/><Relationship Id="rId51" Type="http://schemas.openxmlformats.org/officeDocument/2006/relationships/hyperlink" Target="http://www.xlathlete.com/view_exercise.jsp?sport=sport&amp;exercise_name=pull%20up%20hang%20twist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toe%20reach%20squa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front%20squat" TargetMode="External"/><Relationship Id="rId33" Type="http://schemas.openxmlformats.org/officeDocument/2006/relationships/hyperlink" Target="http://www.xlathlete.com/view_exercise.jsp?sport=sport&amp;exercise_name=zottman%20curls" TargetMode="External"/><Relationship Id="rId38" Type="http://schemas.openxmlformats.org/officeDocument/2006/relationships/hyperlink" Target="http://www.xlathlete.com/view_exercise.jsp?sport=sport&amp;exercise_name=lat%20pull%20chin%20grip" TargetMode="External"/><Relationship Id="rId46" Type="http://schemas.openxmlformats.org/officeDocument/2006/relationships/hyperlink" Target="http://www.xlathlete.com/browse_drills.jsp?sport_program_id=99&amp;browse_sport_id=0&amp;drill_type=0" TargetMode="External"/><Relationship Id="rId5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67" Type="http://schemas.openxmlformats.org/officeDocument/2006/relationships/printerSettings" Target="../printerSettings/printerSettings14.bin"/><Relationship Id="rId20" Type="http://schemas.openxmlformats.org/officeDocument/2006/relationships/hyperlink" Target="http://www.xlathlete.com/view_exercise.jsp?sport=sport&amp;exercise_name=lat%20pull%20down" TargetMode="External"/><Relationship Id="rId41" Type="http://schemas.openxmlformats.org/officeDocument/2006/relationships/hyperlink" Target="http://www.xlathlete.com/view_exercise.jsp?sport=sport&amp;exercise_name=arnold%20press" TargetMode="External"/><Relationship Id="rId54" Type="http://schemas.openxmlformats.org/officeDocument/2006/relationships/hyperlink" Target="http://www.xlathlete.com/view_exercise.jsp?sport=sport&amp;exercise_name=infraspinatus%2045" TargetMode="External"/><Relationship Id="rId62" Type="http://schemas.openxmlformats.org/officeDocument/2006/relationships/hyperlink" Target="http://www.xlathlete.com/view_exercise.jsp?sport=sport&amp;exercise_name=dumbbell%20bench%20press" TargetMode="External"/></Relationships>
</file>

<file path=xl/worksheets/_rels/sheet15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tanding%20d1%20pattern" TargetMode="External"/><Relationship Id="rId18" Type="http://schemas.openxmlformats.org/officeDocument/2006/relationships/hyperlink" Target="http://www.xlathlete.com/view_exercise.jsp?sport=sport&amp;exercise_name=prone%20bench%20hip%20flex" TargetMode="External"/><Relationship Id="rId26" Type="http://schemas.openxmlformats.org/officeDocument/2006/relationships/hyperlink" Target="http://www.xlathlete.com/view_exercise.jsp?sport=sport&amp;exercise_name=isometric%20ball%20groin%20squeeze" TargetMode="External"/><Relationship Id="rId39" Type="http://schemas.openxmlformats.org/officeDocument/2006/relationships/hyperlink" Target="http://www.xlathlete.com/view_exercise.jsp?sport=sport&amp;exercise_name=dumbbell%20rdl" TargetMode="External"/><Relationship Id="rId21" Type="http://schemas.openxmlformats.org/officeDocument/2006/relationships/hyperlink" Target="http://www.xlathlete.com/view_exercise.jsp?sport=sport&amp;exercise_name=in%20line%20rdl" TargetMode="External"/><Relationship Id="rId34" Type="http://schemas.openxmlformats.org/officeDocument/2006/relationships/hyperlink" Target="http://www.xlathlete.com/view_exercise.jsp?sport=sport&amp;exercise_name=zercher%20good%20morning" TargetMode="External"/><Relationship Id="rId42" Type="http://schemas.openxmlformats.org/officeDocument/2006/relationships/hyperlink" Target="http://www.xlathlete.com/view_exercise.jsp?sport=sport&amp;exercise_name=med%20ball%20twist" TargetMode="External"/><Relationship Id="rId47" Type="http://schemas.openxmlformats.org/officeDocument/2006/relationships/hyperlink" Target="http://www.xlathlete.com/view_exercise.jsp?sport=sport&amp;exercise_name=laying%20wall%20shakes" TargetMode="External"/><Relationship Id="rId50" Type="http://schemas.openxmlformats.org/officeDocument/2006/relationships/hyperlink" Target="http://www.xlathlete.com/browse_drills.jsp?sport_program_id=99&amp;browse_sport_id=0&amp;drill_type=0" TargetMode="External"/><Relationship Id="rId55" Type="http://schemas.openxmlformats.org/officeDocument/2006/relationships/hyperlink" Target="http://www.xlathlete.com/view_exercise.jsp?sport=sport&amp;exercise_name=dumbbell%20step%20up" TargetMode="External"/><Relationship Id="rId63" Type="http://schemas.openxmlformats.org/officeDocument/2006/relationships/hyperlink" Target="http://www.xlathlete.com/view_exercise.jsp?sport=sport&amp;exercise_name=pull%20up" TargetMode="External"/><Relationship Id="rId68" Type="http://schemas.openxmlformats.org/officeDocument/2006/relationships/drawing" Target="../drawings/drawing14.xml"/><Relationship Id="rId7" Type="http://schemas.openxmlformats.org/officeDocument/2006/relationships/hyperlink" Target="http://www.xlathlete.com/view_exercise.jsp?sport=sport&amp;exercise_name=quadraped%20forward%20leg%20circles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toe%20reach%20squat" TargetMode="External"/><Relationship Id="rId29" Type="http://schemas.openxmlformats.org/officeDocument/2006/relationships/hyperlink" Target="http://www.xlathlete.com/view_exercise.jsp?sport=sport&amp;exercise_name=over%20head%20lateral%20raise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cuban%20press%20incline%20figure%208" TargetMode="External"/><Relationship Id="rId11" Type="http://schemas.openxmlformats.org/officeDocument/2006/relationships/hyperlink" Target="http://www.xlathlete.com/view_exercise.jsp?sport=sport&amp;exercise_name=3%20way%20hamstring%20touch" TargetMode="External"/><Relationship Id="rId24" Type="http://schemas.openxmlformats.org/officeDocument/2006/relationships/hyperlink" Target="http://www.xlathlete.com/view_exercise.jsp?sport=sport&amp;exercise_name=full%20bench%20curl%20up" TargetMode="External"/><Relationship Id="rId32" Type="http://schemas.openxmlformats.org/officeDocument/2006/relationships/hyperlink" Target="http://www.xlathlete.com/view_exercise.jsp?sport=sport&amp;exercise_name=superman" TargetMode="External"/><Relationship Id="rId37" Type="http://schemas.openxmlformats.org/officeDocument/2006/relationships/hyperlink" Target="http://www.xlathlete.com/view_exercise.jsp?sport=sport&amp;exercise_name=close%20grip%20bench%20press" TargetMode="External"/><Relationship Id="rId40" Type="http://schemas.openxmlformats.org/officeDocument/2006/relationships/hyperlink" Target="http://www.xlathlete.com/view_exercise.jsp?sport=sport&amp;exercise_name=piston%20squat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cline%20press" TargetMode="External"/><Relationship Id="rId58" Type="http://schemas.openxmlformats.org/officeDocument/2006/relationships/hyperlink" Target="http://www.xlathlete.com/view_exercise.jsp?sport=sport&amp;exercise_name=kroc%20row%20elbow%20wide" TargetMode="External"/><Relationship Id="rId66" Type="http://schemas.openxmlformats.org/officeDocument/2006/relationships/hyperlink" Target="http://www.xlathlete.com/view_exercise.jsp?sport=sport&amp;exercise_name=dumbbell%20walking%20lunge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3%20way%20hamstring%20touch" TargetMode="External"/><Relationship Id="rId23" Type="http://schemas.openxmlformats.org/officeDocument/2006/relationships/hyperlink" Target="http://www.xlathlete.com/view_exercise.jsp?sport=sport&amp;exercise_name=gopher%20u%20abs" TargetMode="External"/><Relationship Id="rId28" Type="http://schemas.openxmlformats.org/officeDocument/2006/relationships/hyperlink" Target="http://www.xlathlete.com/view_exercise.jsp?sport=sport&amp;exercise_name=single%20leg%20calf%20raise%20with%20knee%20bend" TargetMode="External"/><Relationship Id="rId36" Type="http://schemas.openxmlformats.org/officeDocument/2006/relationships/hyperlink" Target="http://www.xlathlete.com/view_exercise.jsp?sport=sport&amp;exercise_name=manual%204-way%20neck" TargetMode="External"/><Relationship Id="rId49" Type="http://schemas.openxmlformats.org/officeDocument/2006/relationships/hyperlink" Target="http://www.xlathlete.com/view_exercise.jsp?sport=sport&amp;exercise_name=laying%20wall%20shakes" TargetMode="External"/><Relationship Id="rId57" Type="http://schemas.openxmlformats.org/officeDocument/2006/relationships/hyperlink" Target="http://www.xlathlete.com/view_exercise.jsp?sport=sport&amp;exercise_name=bench%20glute%20lift" TargetMode="External"/><Relationship Id="rId61" Type="http://schemas.openxmlformats.org/officeDocument/2006/relationships/hyperlink" Target="http://www.xlathlete.com/view_exercise.jsp?sport=sport&amp;exercise_name=bulgarian%20split%20deadlift" TargetMode="External"/><Relationship Id="rId10" Type="http://schemas.openxmlformats.org/officeDocument/2006/relationships/hyperlink" Target="http://www.xlathlete.com/view_exercise.jsp?sport=sport&amp;exercise_name=push%20up%20scapula%20shrug" TargetMode="External"/><Relationship Id="rId19" Type="http://schemas.openxmlformats.org/officeDocument/2006/relationships/hyperlink" Target="http://www.xlathlete.com/view_exercise.jsp?sport=sport&amp;exercise_name=dumbbell%20bent%20over%20row" TargetMode="External"/><Relationship Id="rId31" Type="http://schemas.openxmlformats.org/officeDocument/2006/relationships/hyperlink" Target="http://www.xlathlete.com/view_exercise.jsp?sport=sport&amp;exercise_name=supinate%20pronate%20tricep%20extension" TargetMode="External"/><Relationship Id="rId44" Type="http://schemas.openxmlformats.org/officeDocument/2006/relationships/hyperlink" Target="http://www.xlathlete.com/view_exercise.jsp?sport=sport&amp;exercise_name=ball%20leg%20curls" TargetMode="External"/><Relationship Id="rId52" Type="http://schemas.openxmlformats.org/officeDocument/2006/relationships/hyperlink" Target="http://www.xlathlete.com/view_exercise.jsp?sport=sport&amp;exercise_name=incline%20over%20head%20sit%20up" TargetMode="External"/><Relationship Id="rId60" Type="http://schemas.openxmlformats.org/officeDocument/2006/relationships/hyperlink" Target="http://www.xlathlete.com/view_exercise.jsp?sport=sport&amp;exercise_name=single%20leg%20back%20squat" TargetMode="External"/><Relationship Id="rId65" Type="http://schemas.openxmlformats.org/officeDocument/2006/relationships/hyperlink" Target="http://www.xlathlete.com/view_exercise.jsp?sport=sport&amp;exercise_name=jm%20dumbbell%20press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tea%20cup" TargetMode="External"/><Relationship Id="rId14" Type="http://schemas.openxmlformats.org/officeDocument/2006/relationships/hyperlink" Target="http://www.xlathlete.com/view_exercise.jsp?sport=sport&amp;exercise_name=standing%20d2%20patterns" TargetMode="External"/><Relationship Id="rId22" Type="http://schemas.openxmlformats.org/officeDocument/2006/relationships/hyperlink" Target="http://www.xlathlete.com/view_exercise.jsp?sport=sport&amp;exercise_name=dumbbell%20curl%20to%20press" TargetMode="External"/><Relationship Id="rId27" Type="http://schemas.openxmlformats.org/officeDocument/2006/relationships/hyperlink" Target="http://www.xlathlete.com/view_exercise.jsp?sport=sport&amp;exercise_name=bench%20press" TargetMode="External"/><Relationship Id="rId30" Type="http://schemas.openxmlformats.org/officeDocument/2006/relationships/hyperlink" Target="http://www.xlathlete.com/view_exercise.jsp?sport=sport&amp;exercise_name=dumbbell%20walking%20lunge" TargetMode="External"/><Relationship Id="rId35" Type="http://schemas.openxmlformats.org/officeDocument/2006/relationships/hyperlink" Target="http://www.xlathlete.com/view_exercise.jsp?sport=sport&amp;exercise_name=hex%20bar%20deadlift" TargetMode="External"/><Relationship Id="rId43" Type="http://schemas.openxmlformats.org/officeDocument/2006/relationships/hyperlink" Target="http://www.xlathlete.com/view_exercise.jsp?sport=sport&amp;exercise_name=dips" TargetMode="External"/><Relationship Id="rId48" Type="http://schemas.openxmlformats.org/officeDocument/2006/relationships/hyperlink" Target="http://www.xlathlete.com/view_exercise.jsp?sport=sport&amp;exercise_name=isometric%20chest%20hold" TargetMode="External"/><Relationship Id="rId56" Type="http://schemas.openxmlformats.org/officeDocument/2006/relationships/hyperlink" Target="http://www.xlathlete.com/view_exercise.jsp?sport=sport&amp;exercise_name=jm%20dumbbell%20press" TargetMode="External"/><Relationship Id="rId64" Type="http://schemas.openxmlformats.org/officeDocument/2006/relationships/hyperlink" Target="http://www.xlathlete.com/view_exercise.jsp?sport=sport&amp;exercise_name=dumbbell%20squat" TargetMode="External"/><Relationship Id="rId8" Type="http://schemas.openxmlformats.org/officeDocument/2006/relationships/hyperlink" Target="http://www.xlathlete.com/view_exercise.jsp?sport=sport&amp;exercise_name=quadraped%20backward%20leg%20circles" TargetMode="External"/><Relationship Id="rId51" Type="http://schemas.openxmlformats.org/officeDocument/2006/relationships/hyperlink" Target="http://www.xlathlete.com/view_exercise.jsp?sport=sport&amp;exercise_name=pull%20up%20hang%20twist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toe%20reach%20squa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front%20squat" TargetMode="External"/><Relationship Id="rId33" Type="http://schemas.openxmlformats.org/officeDocument/2006/relationships/hyperlink" Target="http://www.xlathlete.com/view_exercise.jsp?sport=sport&amp;exercise_name=zottman%20curls" TargetMode="External"/><Relationship Id="rId38" Type="http://schemas.openxmlformats.org/officeDocument/2006/relationships/hyperlink" Target="http://www.xlathlete.com/view_exercise.jsp?sport=sport&amp;exercise_name=lat%20pull%20chin%20grip" TargetMode="External"/><Relationship Id="rId46" Type="http://schemas.openxmlformats.org/officeDocument/2006/relationships/hyperlink" Target="http://www.xlathlete.com/browse_drills.jsp?sport_program_id=99&amp;browse_sport_id=0&amp;drill_type=0" TargetMode="External"/><Relationship Id="rId5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67" Type="http://schemas.openxmlformats.org/officeDocument/2006/relationships/printerSettings" Target="../printerSettings/printerSettings15.bin"/><Relationship Id="rId20" Type="http://schemas.openxmlformats.org/officeDocument/2006/relationships/hyperlink" Target="http://www.xlathlete.com/view_exercise.jsp?sport=sport&amp;exercise_name=lat%20pull%20down" TargetMode="External"/><Relationship Id="rId41" Type="http://schemas.openxmlformats.org/officeDocument/2006/relationships/hyperlink" Target="http://www.xlathlete.com/view_exercise.jsp?sport=sport&amp;exercise_name=arnold%20press" TargetMode="External"/><Relationship Id="rId54" Type="http://schemas.openxmlformats.org/officeDocument/2006/relationships/hyperlink" Target="http://www.xlathlete.com/view_exercise.jsp?sport=sport&amp;exercise_name=infraspinatus%2045" TargetMode="External"/><Relationship Id="rId62" Type="http://schemas.openxmlformats.org/officeDocument/2006/relationships/hyperlink" Target="http://www.xlathlete.com/view_exercise.jsp?sport=sport&amp;exercise_name=dumbbell%20bench%20press" TargetMode="External"/></Relationships>
</file>

<file path=xl/worksheets/_rels/sheet1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tanding%20d1%20pattern" TargetMode="External"/><Relationship Id="rId18" Type="http://schemas.openxmlformats.org/officeDocument/2006/relationships/hyperlink" Target="http://www.xlathlete.com/view_exercise.jsp?sport=sport&amp;exercise_name=prone%20bench%20hip%20flex" TargetMode="External"/><Relationship Id="rId26" Type="http://schemas.openxmlformats.org/officeDocument/2006/relationships/hyperlink" Target="http://www.xlathlete.com/view_exercise.jsp?sport=sport&amp;exercise_name=isometric%20ball%20groin%20squeeze" TargetMode="External"/><Relationship Id="rId39" Type="http://schemas.openxmlformats.org/officeDocument/2006/relationships/hyperlink" Target="http://www.xlathlete.com/view_exercise.jsp?sport=sport&amp;exercise_name=dumbbell%20rdl" TargetMode="External"/><Relationship Id="rId21" Type="http://schemas.openxmlformats.org/officeDocument/2006/relationships/hyperlink" Target="http://www.xlathlete.com/view_exercise.jsp?sport=sport&amp;exercise_name=in%20line%20rdl" TargetMode="External"/><Relationship Id="rId34" Type="http://schemas.openxmlformats.org/officeDocument/2006/relationships/hyperlink" Target="http://www.xlathlete.com/view_exercise.jsp?sport=sport&amp;exercise_name=zercher%20good%20morning" TargetMode="External"/><Relationship Id="rId42" Type="http://schemas.openxmlformats.org/officeDocument/2006/relationships/hyperlink" Target="http://www.xlathlete.com/view_exercise.jsp?sport=sport&amp;exercise_name=med%20ball%20twist" TargetMode="External"/><Relationship Id="rId47" Type="http://schemas.openxmlformats.org/officeDocument/2006/relationships/hyperlink" Target="http://www.xlathlete.com/view_exercise.jsp?sport=sport&amp;exercise_name=laying%20wall%20shakes" TargetMode="External"/><Relationship Id="rId50" Type="http://schemas.openxmlformats.org/officeDocument/2006/relationships/hyperlink" Target="http://www.xlathlete.com/browse_drills.jsp?sport_program_id=99&amp;browse_sport_id=0&amp;drill_type=0" TargetMode="External"/><Relationship Id="rId55" Type="http://schemas.openxmlformats.org/officeDocument/2006/relationships/hyperlink" Target="http://www.xlathlete.com/view_exercise.jsp?sport=sport&amp;exercise_name=dumbbell%20step%20up" TargetMode="External"/><Relationship Id="rId63" Type="http://schemas.openxmlformats.org/officeDocument/2006/relationships/hyperlink" Target="http://www.xlathlete.com/view_exercise.jsp?sport=sport&amp;exercise_name=pull%20up" TargetMode="External"/><Relationship Id="rId68" Type="http://schemas.openxmlformats.org/officeDocument/2006/relationships/drawing" Target="../drawings/drawing15.xml"/><Relationship Id="rId7" Type="http://schemas.openxmlformats.org/officeDocument/2006/relationships/hyperlink" Target="http://www.xlathlete.com/view_exercise.jsp?sport=sport&amp;exercise_name=quadraped%20forward%20leg%20circles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toe%20reach%20squat" TargetMode="External"/><Relationship Id="rId29" Type="http://schemas.openxmlformats.org/officeDocument/2006/relationships/hyperlink" Target="http://www.xlathlete.com/view_exercise.jsp?sport=sport&amp;exercise_name=over%20head%20lateral%20raise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cuban%20press%20incline%20figure%208" TargetMode="External"/><Relationship Id="rId11" Type="http://schemas.openxmlformats.org/officeDocument/2006/relationships/hyperlink" Target="http://www.xlathlete.com/view_exercise.jsp?sport=sport&amp;exercise_name=3%20way%20hamstring%20touch" TargetMode="External"/><Relationship Id="rId24" Type="http://schemas.openxmlformats.org/officeDocument/2006/relationships/hyperlink" Target="http://www.xlathlete.com/view_exercise.jsp?sport=sport&amp;exercise_name=full%20bench%20curl%20up" TargetMode="External"/><Relationship Id="rId32" Type="http://schemas.openxmlformats.org/officeDocument/2006/relationships/hyperlink" Target="http://www.xlathlete.com/view_exercise.jsp?sport=sport&amp;exercise_name=superman" TargetMode="External"/><Relationship Id="rId37" Type="http://schemas.openxmlformats.org/officeDocument/2006/relationships/hyperlink" Target="http://www.xlathlete.com/view_exercise.jsp?sport=sport&amp;exercise_name=close%20grip%20bench%20press" TargetMode="External"/><Relationship Id="rId40" Type="http://schemas.openxmlformats.org/officeDocument/2006/relationships/hyperlink" Target="http://www.xlathlete.com/view_exercise.jsp?sport=sport&amp;exercise_name=piston%20squat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cline%20press" TargetMode="External"/><Relationship Id="rId58" Type="http://schemas.openxmlformats.org/officeDocument/2006/relationships/hyperlink" Target="http://www.xlathlete.com/view_exercise.jsp?sport=sport&amp;exercise_name=kroc%20row%20elbow%20wide" TargetMode="External"/><Relationship Id="rId66" Type="http://schemas.openxmlformats.org/officeDocument/2006/relationships/hyperlink" Target="http://www.xlathlete.com/view_exercise.jsp?sport=sport&amp;exercise_name=dumbbell%20walking%20lunge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3%20way%20hamstring%20touch" TargetMode="External"/><Relationship Id="rId23" Type="http://schemas.openxmlformats.org/officeDocument/2006/relationships/hyperlink" Target="http://www.xlathlete.com/view_exercise.jsp?sport=sport&amp;exercise_name=gopher%20u%20abs" TargetMode="External"/><Relationship Id="rId28" Type="http://schemas.openxmlformats.org/officeDocument/2006/relationships/hyperlink" Target="http://www.xlathlete.com/view_exercise.jsp?sport=sport&amp;exercise_name=single%20leg%20calf%20raise%20with%20knee%20bend" TargetMode="External"/><Relationship Id="rId36" Type="http://schemas.openxmlformats.org/officeDocument/2006/relationships/hyperlink" Target="http://www.xlathlete.com/view_exercise.jsp?sport=sport&amp;exercise_name=manual%204-way%20neck" TargetMode="External"/><Relationship Id="rId49" Type="http://schemas.openxmlformats.org/officeDocument/2006/relationships/hyperlink" Target="http://www.xlathlete.com/view_exercise.jsp?sport=sport&amp;exercise_name=laying%20wall%20shakes" TargetMode="External"/><Relationship Id="rId57" Type="http://schemas.openxmlformats.org/officeDocument/2006/relationships/hyperlink" Target="http://www.xlathlete.com/view_exercise.jsp?sport=sport&amp;exercise_name=bench%20glute%20lift" TargetMode="External"/><Relationship Id="rId61" Type="http://schemas.openxmlformats.org/officeDocument/2006/relationships/hyperlink" Target="http://www.xlathlete.com/view_exercise.jsp?sport=sport&amp;exercise_name=bulgarian%20split%20deadlift" TargetMode="External"/><Relationship Id="rId10" Type="http://schemas.openxmlformats.org/officeDocument/2006/relationships/hyperlink" Target="http://www.xlathlete.com/view_exercise.jsp?sport=sport&amp;exercise_name=push%20up%20scapula%20shrug" TargetMode="External"/><Relationship Id="rId19" Type="http://schemas.openxmlformats.org/officeDocument/2006/relationships/hyperlink" Target="http://www.xlathlete.com/view_exercise.jsp?sport=sport&amp;exercise_name=dumbbell%20bent%20over%20row" TargetMode="External"/><Relationship Id="rId31" Type="http://schemas.openxmlformats.org/officeDocument/2006/relationships/hyperlink" Target="http://www.xlathlete.com/view_exercise.jsp?sport=sport&amp;exercise_name=supinate%20pronate%20tricep%20extension" TargetMode="External"/><Relationship Id="rId44" Type="http://schemas.openxmlformats.org/officeDocument/2006/relationships/hyperlink" Target="http://www.xlathlete.com/view_exercise.jsp?sport=sport&amp;exercise_name=ball%20leg%20curls" TargetMode="External"/><Relationship Id="rId52" Type="http://schemas.openxmlformats.org/officeDocument/2006/relationships/hyperlink" Target="http://www.xlathlete.com/view_exercise.jsp?sport=sport&amp;exercise_name=incline%20over%20head%20sit%20up" TargetMode="External"/><Relationship Id="rId60" Type="http://schemas.openxmlformats.org/officeDocument/2006/relationships/hyperlink" Target="http://www.xlathlete.com/view_exercise.jsp?sport=sport&amp;exercise_name=single%20leg%20back%20squat" TargetMode="External"/><Relationship Id="rId65" Type="http://schemas.openxmlformats.org/officeDocument/2006/relationships/hyperlink" Target="http://www.xlathlete.com/view_exercise.jsp?sport=sport&amp;exercise_name=jm%20dumbbell%20press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tea%20cup" TargetMode="External"/><Relationship Id="rId14" Type="http://schemas.openxmlformats.org/officeDocument/2006/relationships/hyperlink" Target="http://www.xlathlete.com/view_exercise.jsp?sport=sport&amp;exercise_name=standing%20d2%20patterns" TargetMode="External"/><Relationship Id="rId22" Type="http://schemas.openxmlformats.org/officeDocument/2006/relationships/hyperlink" Target="http://www.xlathlete.com/view_exercise.jsp?sport=sport&amp;exercise_name=dumbbell%20curl%20to%20press" TargetMode="External"/><Relationship Id="rId27" Type="http://schemas.openxmlformats.org/officeDocument/2006/relationships/hyperlink" Target="http://www.xlathlete.com/view_exercise.jsp?sport=sport&amp;exercise_name=bench%20press" TargetMode="External"/><Relationship Id="rId30" Type="http://schemas.openxmlformats.org/officeDocument/2006/relationships/hyperlink" Target="http://www.xlathlete.com/view_exercise.jsp?sport=sport&amp;exercise_name=dumbbell%20walking%20lunge" TargetMode="External"/><Relationship Id="rId35" Type="http://schemas.openxmlformats.org/officeDocument/2006/relationships/hyperlink" Target="http://www.xlathlete.com/view_exercise.jsp?sport=sport&amp;exercise_name=hex%20bar%20deadlift" TargetMode="External"/><Relationship Id="rId43" Type="http://schemas.openxmlformats.org/officeDocument/2006/relationships/hyperlink" Target="http://www.xlathlete.com/view_exercise.jsp?sport=sport&amp;exercise_name=dips" TargetMode="External"/><Relationship Id="rId48" Type="http://schemas.openxmlformats.org/officeDocument/2006/relationships/hyperlink" Target="http://www.xlathlete.com/view_exercise.jsp?sport=sport&amp;exercise_name=isometric%20chest%20hold" TargetMode="External"/><Relationship Id="rId56" Type="http://schemas.openxmlformats.org/officeDocument/2006/relationships/hyperlink" Target="http://www.xlathlete.com/view_exercise.jsp?sport=sport&amp;exercise_name=jm%20dumbbell%20press" TargetMode="External"/><Relationship Id="rId64" Type="http://schemas.openxmlformats.org/officeDocument/2006/relationships/hyperlink" Target="http://www.xlathlete.com/view_exercise.jsp?sport=sport&amp;exercise_name=dumbbell%20squat" TargetMode="External"/><Relationship Id="rId8" Type="http://schemas.openxmlformats.org/officeDocument/2006/relationships/hyperlink" Target="http://www.xlathlete.com/view_exercise.jsp?sport=sport&amp;exercise_name=quadraped%20backward%20leg%20circles" TargetMode="External"/><Relationship Id="rId51" Type="http://schemas.openxmlformats.org/officeDocument/2006/relationships/hyperlink" Target="http://www.xlathlete.com/view_exercise.jsp?sport=sport&amp;exercise_name=pull%20up%20hang%20twist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toe%20reach%20squa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front%20squat" TargetMode="External"/><Relationship Id="rId33" Type="http://schemas.openxmlformats.org/officeDocument/2006/relationships/hyperlink" Target="http://www.xlathlete.com/view_exercise.jsp?sport=sport&amp;exercise_name=zottman%20curls" TargetMode="External"/><Relationship Id="rId38" Type="http://schemas.openxmlformats.org/officeDocument/2006/relationships/hyperlink" Target="http://www.xlathlete.com/view_exercise.jsp?sport=sport&amp;exercise_name=lat%20pull%20chin%20grip" TargetMode="External"/><Relationship Id="rId46" Type="http://schemas.openxmlformats.org/officeDocument/2006/relationships/hyperlink" Target="http://www.xlathlete.com/browse_drills.jsp?sport_program_id=99&amp;browse_sport_id=0&amp;drill_type=0" TargetMode="External"/><Relationship Id="rId5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67" Type="http://schemas.openxmlformats.org/officeDocument/2006/relationships/printerSettings" Target="../printerSettings/printerSettings16.bin"/><Relationship Id="rId20" Type="http://schemas.openxmlformats.org/officeDocument/2006/relationships/hyperlink" Target="http://www.xlathlete.com/view_exercise.jsp?sport=sport&amp;exercise_name=lat%20pull%20down" TargetMode="External"/><Relationship Id="rId41" Type="http://schemas.openxmlformats.org/officeDocument/2006/relationships/hyperlink" Target="http://www.xlathlete.com/view_exercise.jsp?sport=sport&amp;exercise_name=arnold%20press" TargetMode="External"/><Relationship Id="rId54" Type="http://schemas.openxmlformats.org/officeDocument/2006/relationships/hyperlink" Target="http://www.xlathlete.com/view_exercise.jsp?sport=sport&amp;exercise_name=infraspinatus%2045" TargetMode="External"/><Relationship Id="rId62" Type="http://schemas.openxmlformats.org/officeDocument/2006/relationships/hyperlink" Target="http://www.xlathlete.com/view_exercise.jsp?sport=sport&amp;exercise_name=dumbbell%20bench%20press" TargetMode="External"/></Relationships>
</file>

<file path=xl/worksheets/_rels/sheet1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tanding%20d1%20pattern" TargetMode="External"/><Relationship Id="rId18" Type="http://schemas.openxmlformats.org/officeDocument/2006/relationships/hyperlink" Target="http://www.xlathlete.com/view_exercise.jsp?sport=sport&amp;exercise_name=prone%20bench%20hip%20flex" TargetMode="External"/><Relationship Id="rId26" Type="http://schemas.openxmlformats.org/officeDocument/2006/relationships/hyperlink" Target="http://www.xlathlete.com/view_exercise.jsp?sport=sport&amp;exercise_name=isometric%20ball%20groin%20squeeze" TargetMode="External"/><Relationship Id="rId39" Type="http://schemas.openxmlformats.org/officeDocument/2006/relationships/hyperlink" Target="http://www.xlathlete.com/view_exercise.jsp?sport=sport&amp;exercise_name=dumbbell%20rdl" TargetMode="External"/><Relationship Id="rId21" Type="http://schemas.openxmlformats.org/officeDocument/2006/relationships/hyperlink" Target="http://www.xlathlete.com/view_exercise.jsp?sport=sport&amp;exercise_name=in%20line%20rdl" TargetMode="External"/><Relationship Id="rId34" Type="http://schemas.openxmlformats.org/officeDocument/2006/relationships/hyperlink" Target="http://www.xlathlete.com/view_exercise.jsp?sport=sport&amp;exercise_name=zercher%20good%20morning" TargetMode="External"/><Relationship Id="rId42" Type="http://schemas.openxmlformats.org/officeDocument/2006/relationships/hyperlink" Target="http://www.xlathlete.com/view_exercise.jsp?sport=sport&amp;exercise_name=med%20ball%20twist" TargetMode="External"/><Relationship Id="rId47" Type="http://schemas.openxmlformats.org/officeDocument/2006/relationships/hyperlink" Target="http://www.xlathlete.com/view_exercise.jsp?sport=sport&amp;exercise_name=laying%20wall%20shakes" TargetMode="External"/><Relationship Id="rId50" Type="http://schemas.openxmlformats.org/officeDocument/2006/relationships/hyperlink" Target="http://www.xlathlete.com/browse_drills.jsp?sport_program_id=99&amp;browse_sport_id=0&amp;drill_type=0" TargetMode="External"/><Relationship Id="rId55" Type="http://schemas.openxmlformats.org/officeDocument/2006/relationships/hyperlink" Target="http://www.xlathlete.com/view_exercise.jsp?sport=sport&amp;exercise_name=dumbbell%20step%20up" TargetMode="External"/><Relationship Id="rId63" Type="http://schemas.openxmlformats.org/officeDocument/2006/relationships/hyperlink" Target="http://www.xlathlete.com/view_exercise.jsp?sport=sport&amp;exercise_name=pull%20up" TargetMode="External"/><Relationship Id="rId68" Type="http://schemas.openxmlformats.org/officeDocument/2006/relationships/drawing" Target="../drawings/drawing16.xml"/><Relationship Id="rId7" Type="http://schemas.openxmlformats.org/officeDocument/2006/relationships/hyperlink" Target="http://www.xlathlete.com/view_exercise.jsp?sport=sport&amp;exercise_name=quadraped%20forward%20leg%20circles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toe%20reach%20squat" TargetMode="External"/><Relationship Id="rId29" Type="http://schemas.openxmlformats.org/officeDocument/2006/relationships/hyperlink" Target="http://www.xlathlete.com/view_exercise.jsp?sport=sport&amp;exercise_name=over%20head%20lateral%20raise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cuban%20press%20incline%20figure%208" TargetMode="External"/><Relationship Id="rId11" Type="http://schemas.openxmlformats.org/officeDocument/2006/relationships/hyperlink" Target="http://www.xlathlete.com/view_exercise.jsp?sport=sport&amp;exercise_name=3%20way%20hamstring%20touch" TargetMode="External"/><Relationship Id="rId24" Type="http://schemas.openxmlformats.org/officeDocument/2006/relationships/hyperlink" Target="http://www.xlathlete.com/view_exercise.jsp?sport=sport&amp;exercise_name=full%20bench%20curl%20up" TargetMode="External"/><Relationship Id="rId32" Type="http://schemas.openxmlformats.org/officeDocument/2006/relationships/hyperlink" Target="http://www.xlathlete.com/view_exercise.jsp?sport=sport&amp;exercise_name=superman" TargetMode="External"/><Relationship Id="rId37" Type="http://schemas.openxmlformats.org/officeDocument/2006/relationships/hyperlink" Target="http://www.xlathlete.com/view_exercise.jsp?sport=sport&amp;exercise_name=close%20grip%20bench%20press" TargetMode="External"/><Relationship Id="rId40" Type="http://schemas.openxmlformats.org/officeDocument/2006/relationships/hyperlink" Target="http://www.xlathlete.com/view_exercise.jsp?sport=sport&amp;exercise_name=piston%20squat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cline%20press" TargetMode="External"/><Relationship Id="rId58" Type="http://schemas.openxmlformats.org/officeDocument/2006/relationships/hyperlink" Target="http://www.xlathlete.com/view_exercise.jsp?sport=sport&amp;exercise_name=kroc%20row%20elbow%20wide" TargetMode="External"/><Relationship Id="rId66" Type="http://schemas.openxmlformats.org/officeDocument/2006/relationships/hyperlink" Target="http://www.xlathlete.com/view_exercise.jsp?sport=sport&amp;exercise_name=dumbbell%20walking%20lunge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3%20way%20hamstring%20touch" TargetMode="External"/><Relationship Id="rId23" Type="http://schemas.openxmlformats.org/officeDocument/2006/relationships/hyperlink" Target="http://www.xlathlete.com/view_exercise.jsp?sport=sport&amp;exercise_name=gopher%20u%20abs" TargetMode="External"/><Relationship Id="rId28" Type="http://schemas.openxmlformats.org/officeDocument/2006/relationships/hyperlink" Target="http://www.xlathlete.com/view_exercise.jsp?sport=sport&amp;exercise_name=single%20leg%20calf%20raise%20with%20knee%20bend" TargetMode="External"/><Relationship Id="rId36" Type="http://schemas.openxmlformats.org/officeDocument/2006/relationships/hyperlink" Target="http://www.xlathlete.com/view_exercise.jsp?sport=sport&amp;exercise_name=manual%204-way%20neck" TargetMode="External"/><Relationship Id="rId49" Type="http://schemas.openxmlformats.org/officeDocument/2006/relationships/hyperlink" Target="http://www.xlathlete.com/view_exercise.jsp?sport=sport&amp;exercise_name=laying%20wall%20shakes" TargetMode="External"/><Relationship Id="rId57" Type="http://schemas.openxmlformats.org/officeDocument/2006/relationships/hyperlink" Target="http://www.xlathlete.com/view_exercise.jsp?sport=sport&amp;exercise_name=bench%20glute%20lift" TargetMode="External"/><Relationship Id="rId61" Type="http://schemas.openxmlformats.org/officeDocument/2006/relationships/hyperlink" Target="http://www.xlathlete.com/view_exercise.jsp?sport=sport&amp;exercise_name=bulgarian%20split%20deadlift" TargetMode="External"/><Relationship Id="rId10" Type="http://schemas.openxmlformats.org/officeDocument/2006/relationships/hyperlink" Target="http://www.xlathlete.com/view_exercise.jsp?sport=sport&amp;exercise_name=push%20up%20scapula%20shrug" TargetMode="External"/><Relationship Id="rId19" Type="http://schemas.openxmlformats.org/officeDocument/2006/relationships/hyperlink" Target="http://www.xlathlete.com/view_exercise.jsp?sport=sport&amp;exercise_name=dumbbell%20bent%20over%20row" TargetMode="External"/><Relationship Id="rId31" Type="http://schemas.openxmlformats.org/officeDocument/2006/relationships/hyperlink" Target="http://www.xlathlete.com/view_exercise.jsp?sport=sport&amp;exercise_name=supinate%20pronate%20tricep%20extension" TargetMode="External"/><Relationship Id="rId44" Type="http://schemas.openxmlformats.org/officeDocument/2006/relationships/hyperlink" Target="http://www.xlathlete.com/view_exercise.jsp?sport=sport&amp;exercise_name=ball%20leg%20curls" TargetMode="External"/><Relationship Id="rId52" Type="http://schemas.openxmlformats.org/officeDocument/2006/relationships/hyperlink" Target="http://www.xlathlete.com/view_exercise.jsp?sport=sport&amp;exercise_name=incline%20over%20head%20sit%20up" TargetMode="External"/><Relationship Id="rId60" Type="http://schemas.openxmlformats.org/officeDocument/2006/relationships/hyperlink" Target="http://www.xlathlete.com/view_exercise.jsp?sport=sport&amp;exercise_name=single%20leg%20back%20squat" TargetMode="External"/><Relationship Id="rId65" Type="http://schemas.openxmlformats.org/officeDocument/2006/relationships/hyperlink" Target="http://www.xlathlete.com/view_exercise.jsp?sport=sport&amp;exercise_name=jm%20dumbbell%20press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tea%20cup" TargetMode="External"/><Relationship Id="rId14" Type="http://schemas.openxmlformats.org/officeDocument/2006/relationships/hyperlink" Target="http://www.xlathlete.com/view_exercise.jsp?sport=sport&amp;exercise_name=standing%20d2%20patterns" TargetMode="External"/><Relationship Id="rId22" Type="http://schemas.openxmlformats.org/officeDocument/2006/relationships/hyperlink" Target="http://www.xlathlete.com/view_exercise.jsp?sport=sport&amp;exercise_name=dumbbell%20curl%20to%20press" TargetMode="External"/><Relationship Id="rId27" Type="http://schemas.openxmlformats.org/officeDocument/2006/relationships/hyperlink" Target="http://www.xlathlete.com/view_exercise.jsp?sport=sport&amp;exercise_name=bench%20press" TargetMode="External"/><Relationship Id="rId30" Type="http://schemas.openxmlformats.org/officeDocument/2006/relationships/hyperlink" Target="http://www.xlathlete.com/view_exercise.jsp?sport=sport&amp;exercise_name=dumbbell%20walking%20lunge" TargetMode="External"/><Relationship Id="rId35" Type="http://schemas.openxmlformats.org/officeDocument/2006/relationships/hyperlink" Target="http://www.xlathlete.com/view_exercise.jsp?sport=sport&amp;exercise_name=hex%20bar%20deadlift" TargetMode="External"/><Relationship Id="rId43" Type="http://schemas.openxmlformats.org/officeDocument/2006/relationships/hyperlink" Target="http://www.xlathlete.com/view_exercise.jsp?sport=sport&amp;exercise_name=dips" TargetMode="External"/><Relationship Id="rId48" Type="http://schemas.openxmlformats.org/officeDocument/2006/relationships/hyperlink" Target="http://www.xlathlete.com/view_exercise.jsp?sport=sport&amp;exercise_name=isometric%20chest%20hold" TargetMode="External"/><Relationship Id="rId56" Type="http://schemas.openxmlformats.org/officeDocument/2006/relationships/hyperlink" Target="http://www.xlathlete.com/view_exercise.jsp?sport=sport&amp;exercise_name=jm%20dumbbell%20press" TargetMode="External"/><Relationship Id="rId64" Type="http://schemas.openxmlformats.org/officeDocument/2006/relationships/hyperlink" Target="http://www.xlathlete.com/view_exercise.jsp?sport=sport&amp;exercise_name=dumbbell%20squat" TargetMode="External"/><Relationship Id="rId8" Type="http://schemas.openxmlformats.org/officeDocument/2006/relationships/hyperlink" Target="http://www.xlathlete.com/view_exercise.jsp?sport=sport&amp;exercise_name=quadraped%20backward%20leg%20circles" TargetMode="External"/><Relationship Id="rId51" Type="http://schemas.openxmlformats.org/officeDocument/2006/relationships/hyperlink" Target="http://www.xlathlete.com/view_exercise.jsp?sport=sport&amp;exercise_name=pull%20up%20hang%20twist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toe%20reach%20squa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front%20squat" TargetMode="External"/><Relationship Id="rId33" Type="http://schemas.openxmlformats.org/officeDocument/2006/relationships/hyperlink" Target="http://www.xlathlete.com/view_exercise.jsp?sport=sport&amp;exercise_name=zottman%20curls" TargetMode="External"/><Relationship Id="rId38" Type="http://schemas.openxmlformats.org/officeDocument/2006/relationships/hyperlink" Target="http://www.xlathlete.com/view_exercise.jsp?sport=sport&amp;exercise_name=lat%20pull%20chin%20grip" TargetMode="External"/><Relationship Id="rId46" Type="http://schemas.openxmlformats.org/officeDocument/2006/relationships/hyperlink" Target="http://www.xlathlete.com/browse_drills.jsp?sport_program_id=99&amp;browse_sport_id=0&amp;drill_type=0" TargetMode="External"/><Relationship Id="rId5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67" Type="http://schemas.openxmlformats.org/officeDocument/2006/relationships/printerSettings" Target="../printerSettings/printerSettings17.bin"/><Relationship Id="rId20" Type="http://schemas.openxmlformats.org/officeDocument/2006/relationships/hyperlink" Target="http://www.xlathlete.com/view_exercise.jsp?sport=sport&amp;exercise_name=lat%20pull%20down" TargetMode="External"/><Relationship Id="rId41" Type="http://schemas.openxmlformats.org/officeDocument/2006/relationships/hyperlink" Target="http://www.xlathlete.com/view_exercise.jsp?sport=sport&amp;exercise_name=arnold%20press" TargetMode="External"/><Relationship Id="rId54" Type="http://schemas.openxmlformats.org/officeDocument/2006/relationships/hyperlink" Target="http://www.xlathlete.com/view_exercise.jsp?sport=sport&amp;exercise_name=infraspinatus%2045" TargetMode="External"/><Relationship Id="rId62" Type="http://schemas.openxmlformats.org/officeDocument/2006/relationships/hyperlink" Target="http://www.xlathlete.com/view_exercise.jsp?sport=sport&amp;exercise_name=dumbbell%20bench%20press" TargetMode="External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tanding%20d1%20pattern" TargetMode="External"/><Relationship Id="rId18" Type="http://schemas.openxmlformats.org/officeDocument/2006/relationships/hyperlink" Target="http://www.xlathlete.com/view_exercise.jsp?sport=sport&amp;exercise_name=prone%20bench%20hip%20flex" TargetMode="External"/><Relationship Id="rId26" Type="http://schemas.openxmlformats.org/officeDocument/2006/relationships/hyperlink" Target="http://www.xlathlete.com/view_exercise.jsp?sport=sport&amp;exercise_name=isometric%20ball%20groin%20squeeze" TargetMode="External"/><Relationship Id="rId39" Type="http://schemas.openxmlformats.org/officeDocument/2006/relationships/hyperlink" Target="http://www.xlathlete.com/view_exercise.jsp?sport=sport&amp;exercise_name=dumbbell%20rdl" TargetMode="External"/><Relationship Id="rId21" Type="http://schemas.openxmlformats.org/officeDocument/2006/relationships/hyperlink" Target="http://www.xlathlete.com/view_exercise.jsp?sport=sport&amp;exercise_name=in%20line%20rdl" TargetMode="External"/><Relationship Id="rId34" Type="http://schemas.openxmlformats.org/officeDocument/2006/relationships/hyperlink" Target="http://www.xlathlete.com/view_exercise.jsp?sport=sport&amp;exercise_name=zercher%20good%20morning" TargetMode="External"/><Relationship Id="rId42" Type="http://schemas.openxmlformats.org/officeDocument/2006/relationships/hyperlink" Target="http://www.xlathlete.com/view_exercise.jsp?sport=sport&amp;exercise_name=med%20ball%20twist" TargetMode="External"/><Relationship Id="rId47" Type="http://schemas.openxmlformats.org/officeDocument/2006/relationships/hyperlink" Target="http://www.xlathlete.com/view_exercise.jsp?sport=sport&amp;exercise_name=laying%20wall%20shakes" TargetMode="External"/><Relationship Id="rId50" Type="http://schemas.openxmlformats.org/officeDocument/2006/relationships/hyperlink" Target="http://www.xlathlete.com/browse_drills.jsp?sport_program_id=99&amp;browse_sport_id=0&amp;drill_type=0" TargetMode="External"/><Relationship Id="rId55" Type="http://schemas.openxmlformats.org/officeDocument/2006/relationships/hyperlink" Target="http://www.xlathlete.com/view_exercise.jsp?sport=sport&amp;exercise_name=dumbbell%20step%20up" TargetMode="External"/><Relationship Id="rId63" Type="http://schemas.openxmlformats.org/officeDocument/2006/relationships/hyperlink" Target="http://www.xlathlete.com/view_exercise.jsp?sport=sport&amp;exercise_name=pull%20up" TargetMode="External"/><Relationship Id="rId68" Type="http://schemas.openxmlformats.org/officeDocument/2006/relationships/drawing" Target="../drawings/drawing17.xml"/><Relationship Id="rId7" Type="http://schemas.openxmlformats.org/officeDocument/2006/relationships/hyperlink" Target="http://www.xlathlete.com/view_exercise.jsp?sport=sport&amp;exercise_name=quadraped%20forward%20leg%20circles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toe%20reach%20squat" TargetMode="External"/><Relationship Id="rId29" Type="http://schemas.openxmlformats.org/officeDocument/2006/relationships/hyperlink" Target="http://www.xlathlete.com/view_exercise.jsp?sport=sport&amp;exercise_name=over%20head%20lateral%20raise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cuban%20press%20incline%20figure%208" TargetMode="External"/><Relationship Id="rId11" Type="http://schemas.openxmlformats.org/officeDocument/2006/relationships/hyperlink" Target="http://www.xlathlete.com/view_exercise.jsp?sport=sport&amp;exercise_name=3%20way%20hamstring%20touch" TargetMode="External"/><Relationship Id="rId24" Type="http://schemas.openxmlformats.org/officeDocument/2006/relationships/hyperlink" Target="http://www.xlathlete.com/view_exercise.jsp?sport=sport&amp;exercise_name=full%20bench%20curl%20up" TargetMode="External"/><Relationship Id="rId32" Type="http://schemas.openxmlformats.org/officeDocument/2006/relationships/hyperlink" Target="http://www.xlathlete.com/view_exercise.jsp?sport=sport&amp;exercise_name=superman" TargetMode="External"/><Relationship Id="rId37" Type="http://schemas.openxmlformats.org/officeDocument/2006/relationships/hyperlink" Target="http://www.xlathlete.com/view_exercise.jsp?sport=sport&amp;exercise_name=close%20grip%20bench%20press" TargetMode="External"/><Relationship Id="rId40" Type="http://schemas.openxmlformats.org/officeDocument/2006/relationships/hyperlink" Target="http://www.xlathlete.com/view_exercise.jsp?sport=sport&amp;exercise_name=bulgarian%20dumbbell%20squat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cline%20press" TargetMode="External"/><Relationship Id="rId58" Type="http://schemas.openxmlformats.org/officeDocument/2006/relationships/hyperlink" Target="http://www.xlathlete.com/view_exercise.jsp?sport=sport&amp;exercise_name=kroc%20row%20elbow%20wide" TargetMode="External"/><Relationship Id="rId66" Type="http://schemas.openxmlformats.org/officeDocument/2006/relationships/hyperlink" Target="http://www.xlathlete.com/view_exercise.jsp?sport=sport&amp;exercise_name=dumbbell%20walking%20lunge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3%20way%20hamstring%20touch" TargetMode="External"/><Relationship Id="rId23" Type="http://schemas.openxmlformats.org/officeDocument/2006/relationships/hyperlink" Target="http://www.xlathlete.com/view_exercise.jsp?sport=sport&amp;exercise_name=gopher%20u%20abs" TargetMode="External"/><Relationship Id="rId28" Type="http://schemas.openxmlformats.org/officeDocument/2006/relationships/hyperlink" Target="http://www.xlathlete.com/view_exercise.jsp?sport=sport&amp;exercise_name=single%20leg%20calf%20raise%20with%20knee%20bend" TargetMode="External"/><Relationship Id="rId36" Type="http://schemas.openxmlformats.org/officeDocument/2006/relationships/hyperlink" Target="http://www.xlathlete.com/view_exercise.jsp?sport=sport&amp;exercise_name=manual%204-way%20neck" TargetMode="External"/><Relationship Id="rId49" Type="http://schemas.openxmlformats.org/officeDocument/2006/relationships/hyperlink" Target="http://www.xlathlete.com/view_exercise.jsp?sport=sport&amp;exercise_name=laying%20wall%20shakes" TargetMode="External"/><Relationship Id="rId57" Type="http://schemas.openxmlformats.org/officeDocument/2006/relationships/hyperlink" Target="http://www.xlathlete.com/view_exercise.jsp?sport=sport&amp;exercise_name=glute%20bar%20lifts" TargetMode="External"/><Relationship Id="rId61" Type="http://schemas.openxmlformats.org/officeDocument/2006/relationships/hyperlink" Target="http://www.xlathlete.com/view_exercise.jsp?sport=sport&amp;exercise_name=bulgarian%20split%20deadlift" TargetMode="External"/><Relationship Id="rId10" Type="http://schemas.openxmlformats.org/officeDocument/2006/relationships/hyperlink" Target="http://www.xlathlete.com/view_exercise.jsp?sport=sport&amp;exercise_name=push%20up%20scapula%20shrug" TargetMode="External"/><Relationship Id="rId19" Type="http://schemas.openxmlformats.org/officeDocument/2006/relationships/hyperlink" Target="http://www.xlathlete.com/view_exercise.jsp?sport=sport&amp;exercise_name=dumbbell%20bent%20over%20row" TargetMode="External"/><Relationship Id="rId31" Type="http://schemas.openxmlformats.org/officeDocument/2006/relationships/hyperlink" Target="http://www.xlathlete.com/view_exercise.jsp?sport=sport&amp;exercise_name=supinate%20pronate%20tricep%20extension" TargetMode="External"/><Relationship Id="rId44" Type="http://schemas.openxmlformats.org/officeDocument/2006/relationships/hyperlink" Target="http://www.xlathlete.com/view_exercise.jsp?sport=sport&amp;exercise_name=nordic%20hamstring%20curls" TargetMode="External"/><Relationship Id="rId52" Type="http://schemas.openxmlformats.org/officeDocument/2006/relationships/hyperlink" Target="http://www.xlathlete.com/view_exercise.jsp?sport=sport&amp;exercise_name=incline%20over%20head%20sit%20up" TargetMode="External"/><Relationship Id="rId60" Type="http://schemas.openxmlformats.org/officeDocument/2006/relationships/hyperlink" Target="http://www.xlathlete.com/view_exercise.jsp?sport=sport&amp;exercise_name=single%20leg%20back%20squat" TargetMode="External"/><Relationship Id="rId65" Type="http://schemas.openxmlformats.org/officeDocument/2006/relationships/hyperlink" Target="http://www.xlathlete.com/view_exercise.jsp?sport=sport&amp;exercise_name=jm%20dumbbell%20press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tea%20cup" TargetMode="External"/><Relationship Id="rId14" Type="http://schemas.openxmlformats.org/officeDocument/2006/relationships/hyperlink" Target="http://www.xlathlete.com/view_exercise.jsp?sport=sport&amp;exercise_name=standing%20d2%20patterns" TargetMode="External"/><Relationship Id="rId22" Type="http://schemas.openxmlformats.org/officeDocument/2006/relationships/hyperlink" Target="http://www.xlathlete.com/view_exercise.jsp?sport=sport&amp;exercise_name=dumbbell%20curl%20to%20press" TargetMode="External"/><Relationship Id="rId27" Type="http://schemas.openxmlformats.org/officeDocument/2006/relationships/hyperlink" Target="http://www.xlathlete.com/view_exercise.jsp?sport=sport&amp;exercise_name=bench%20press" TargetMode="External"/><Relationship Id="rId30" Type="http://schemas.openxmlformats.org/officeDocument/2006/relationships/hyperlink" Target="http://www.xlathlete.com/view_exercise.jsp?sport=sport&amp;exercise_name=dumbbell%20walking%20lunge" TargetMode="External"/><Relationship Id="rId35" Type="http://schemas.openxmlformats.org/officeDocument/2006/relationships/hyperlink" Target="http://www.xlathlete.com/view_exercise.jsp?sport=sport&amp;exercise_name=hex%20bar%20deadlift" TargetMode="External"/><Relationship Id="rId43" Type="http://schemas.openxmlformats.org/officeDocument/2006/relationships/hyperlink" Target="http://www.xlathlete.com/view_exercise.jsp?sport=sport&amp;exercise_name=dips" TargetMode="External"/><Relationship Id="rId48" Type="http://schemas.openxmlformats.org/officeDocument/2006/relationships/hyperlink" Target="http://www.xlathlete.com/view_exercise.jsp?sport=sport&amp;exercise_name=isometric%20chest%20hold" TargetMode="External"/><Relationship Id="rId56" Type="http://schemas.openxmlformats.org/officeDocument/2006/relationships/hyperlink" Target="http://www.xlathlete.com/view_exercise.jsp?sport=sport&amp;exercise_name=jm%20dumbbell%20press" TargetMode="External"/><Relationship Id="rId64" Type="http://schemas.openxmlformats.org/officeDocument/2006/relationships/hyperlink" Target="http://www.xlathlete.com/view_exercise.jsp?sport=sport&amp;exercise_name=dumbbell%20squat" TargetMode="External"/><Relationship Id="rId8" Type="http://schemas.openxmlformats.org/officeDocument/2006/relationships/hyperlink" Target="http://www.xlathlete.com/view_exercise.jsp?sport=sport&amp;exercise_name=quadraped%20backward%20leg%20circles" TargetMode="External"/><Relationship Id="rId51" Type="http://schemas.openxmlformats.org/officeDocument/2006/relationships/hyperlink" Target="http://www.xlathlete.com/view_exercise.jsp?sport=sport&amp;exercise_name=pull%20up%20hang%20twist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toe%20reach%20squa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front%20squat" TargetMode="External"/><Relationship Id="rId33" Type="http://schemas.openxmlformats.org/officeDocument/2006/relationships/hyperlink" Target="http://www.xlathlete.com/view_exercise.jsp?sport=sport&amp;exercise_name=zottman%20curls" TargetMode="External"/><Relationship Id="rId38" Type="http://schemas.openxmlformats.org/officeDocument/2006/relationships/hyperlink" Target="http://www.xlathlete.com/view_exercise.jsp?sport=sport&amp;exercise_name=lat%20pull%20chin%20grip" TargetMode="External"/><Relationship Id="rId46" Type="http://schemas.openxmlformats.org/officeDocument/2006/relationships/hyperlink" Target="http://www.xlathlete.com/browse_drills.jsp?sport_program_id=99&amp;browse_sport_id=0&amp;drill_type=0" TargetMode="External"/><Relationship Id="rId5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67" Type="http://schemas.openxmlformats.org/officeDocument/2006/relationships/printerSettings" Target="../printerSettings/printerSettings18.bin"/><Relationship Id="rId20" Type="http://schemas.openxmlformats.org/officeDocument/2006/relationships/hyperlink" Target="http://www.xlathlete.com/view_exercise.jsp?sport=sport&amp;exercise_name=lat%20pull%20down" TargetMode="External"/><Relationship Id="rId41" Type="http://schemas.openxmlformats.org/officeDocument/2006/relationships/hyperlink" Target="http://www.xlathlete.com/view_exercise.jsp?sport=sport&amp;exercise_name=arnold%20press" TargetMode="External"/><Relationship Id="rId54" Type="http://schemas.openxmlformats.org/officeDocument/2006/relationships/hyperlink" Target="http://www.xlathlete.com/view_exercise.jsp?sport=sport&amp;exercise_name=infraspinatus%2045" TargetMode="External"/><Relationship Id="rId62" Type="http://schemas.openxmlformats.org/officeDocument/2006/relationships/hyperlink" Target="http://www.xlathlete.com/view_exercise.jsp?sport=sport&amp;exercise_name=dumbbell%20bench%20press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tanding%20d1%20pattern" TargetMode="External"/><Relationship Id="rId18" Type="http://schemas.openxmlformats.org/officeDocument/2006/relationships/hyperlink" Target="http://www.xlathlete.com/view_exercise.jsp?sport=sport&amp;exercise_name=prone%20bench%20hip%20flex" TargetMode="External"/><Relationship Id="rId26" Type="http://schemas.openxmlformats.org/officeDocument/2006/relationships/hyperlink" Target="http://www.xlathlete.com/view_exercise.jsp?sport=sport&amp;exercise_name=isometric%20ball%20groin%20squeeze" TargetMode="External"/><Relationship Id="rId39" Type="http://schemas.openxmlformats.org/officeDocument/2006/relationships/hyperlink" Target="http://www.xlathlete.com/view_exercise.jsp?sport=sport&amp;exercise_name=dumbbell%20rdl" TargetMode="External"/><Relationship Id="rId21" Type="http://schemas.openxmlformats.org/officeDocument/2006/relationships/hyperlink" Target="http://www.xlathlete.com/view_exercise.jsp?sport=sport&amp;exercise_name=in%20line%20rdl" TargetMode="External"/><Relationship Id="rId34" Type="http://schemas.openxmlformats.org/officeDocument/2006/relationships/hyperlink" Target="http://www.xlathlete.com/view_exercise.jsp?sport=sport&amp;exercise_name=zercher%20good%20morning" TargetMode="External"/><Relationship Id="rId42" Type="http://schemas.openxmlformats.org/officeDocument/2006/relationships/hyperlink" Target="http://www.xlathlete.com/view_exercise.jsp?sport=sport&amp;exercise_name=med%20ball%20twist" TargetMode="External"/><Relationship Id="rId47" Type="http://schemas.openxmlformats.org/officeDocument/2006/relationships/hyperlink" Target="http://www.xlathlete.com/view_exercise.jsp?sport=sport&amp;exercise_name=laying%20wall%20shakes" TargetMode="External"/><Relationship Id="rId50" Type="http://schemas.openxmlformats.org/officeDocument/2006/relationships/hyperlink" Target="http://www.xlathlete.com/browse_drills.jsp?sport_program_id=99&amp;browse_sport_id=0&amp;drill_type=0" TargetMode="External"/><Relationship Id="rId55" Type="http://schemas.openxmlformats.org/officeDocument/2006/relationships/hyperlink" Target="http://www.xlathlete.com/view_exercise.jsp?sport=sport&amp;exercise_name=dumbbell%20step%20up" TargetMode="External"/><Relationship Id="rId63" Type="http://schemas.openxmlformats.org/officeDocument/2006/relationships/hyperlink" Target="http://www.xlathlete.com/view_exercise.jsp?sport=sport&amp;exercise_name=pull%20up" TargetMode="External"/><Relationship Id="rId68" Type="http://schemas.openxmlformats.org/officeDocument/2006/relationships/drawing" Target="../drawings/drawing18.xml"/><Relationship Id="rId7" Type="http://schemas.openxmlformats.org/officeDocument/2006/relationships/hyperlink" Target="http://www.xlathlete.com/view_exercise.jsp?sport=sport&amp;exercise_name=quadraped%20forward%20leg%20circles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toe%20reach%20squat" TargetMode="External"/><Relationship Id="rId29" Type="http://schemas.openxmlformats.org/officeDocument/2006/relationships/hyperlink" Target="http://www.xlathlete.com/view_exercise.jsp?sport=sport&amp;exercise_name=over%20head%20lateral%20raise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cuban%20press%20incline%20figure%208" TargetMode="External"/><Relationship Id="rId11" Type="http://schemas.openxmlformats.org/officeDocument/2006/relationships/hyperlink" Target="http://www.xlathlete.com/view_exercise.jsp?sport=sport&amp;exercise_name=3%20way%20hamstring%20touch" TargetMode="External"/><Relationship Id="rId24" Type="http://schemas.openxmlformats.org/officeDocument/2006/relationships/hyperlink" Target="http://www.xlathlete.com/view_exercise.jsp?sport=sport&amp;exercise_name=full%20bench%20curl%20up" TargetMode="External"/><Relationship Id="rId32" Type="http://schemas.openxmlformats.org/officeDocument/2006/relationships/hyperlink" Target="http://www.xlathlete.com/view_exercise.jsp?sport=sport&amp;exercise_name=superman" TargetMode="External"/><Relationship Id="rId37" Type="http://schemas.openxmlformats.org/officeDocument/2006/relationships/hyperlink" Target="http://www.xlathlete.com/view_exercise.jsp?sport=sport&amp;exercise_name=close%20grip%20bench%20press" TargetMode="External"/><Relationship Id="rId40" Type="http://schemas.openxmlformats.org/officeDocument/2006/relationships/hyperlink" Target="http://www.xlathlete.com/view_exercise.jsp?sport=sport&amp;exercise_name=bulgarian%20dumbbell%20squat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cline%20press" TargetMode="External"/><Relationship Id="rId58" Type="http://schemas.openxmlformats.org/officeDocument/2006/relationships/hyperlink" Target="http://www.xlathlete.com/view_exercise.jsp?sport=sport&amp;exercise_name=kroc%20row%20elbow%20wide" TargetMode="External"/><Relationship Id="rId66" Type="http://schemas.openxmlformats.org/officeDocument/2006/relationships/hyperlink" Target="http://www.xlathlete.com/view_exercise.jsp?sport=sport&amp;exercise_name=dumbbell%20walking%20lunge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3%20way%20hamstring%20touch" TargetMode="External"/><Relationship Id="rId23" Type="http://schemas.openxmlformats.org/officeDocument/2006/relationships/hyperlink" Target="http://www.xlathlete.com/view_exercise.jsp?sport=sport&amp;exercise_name=gopher%20u%20abs" TargetMode="External"/><Relationship Id="rId28" Type="http://schemas.openxmlformats.org/officeDocument/2006/relationships/hyperlink" Target="http://www.xlathlete.com/view_exercise.jsp?sport=sport&amp;exercise_name=single%20leg%20calf%20raise%20with%20knee%20bend" TargetMode="External"/><Relationship Id="rId36" Type="http://schemas.openxmlformats.org/officeDocument/2006/relationships/hyperlink" Target="http://www.xlathlete.com/view_exercise.jsp?sport=sport&amp;exercise_name=manual%204-way%20neck" TargetMode="External"/><Relationship Id="rId49" Type="http://schemas.openxmlformats.org/officeDocument/2006/relationships/hyperlink" Target="http://www.xlathlete.com/view_exercise.jsp?sport=sport&amp;exercise_name=laying%20wall%20shakes" TargetMode="External"/><Relationship Id="rId57" Type="http://schemas.openxmlformats.org/officeDocument/2006/relationships/hyperlink" Target="http://www.xlathlete.com/view_exercise.jsp?sport=sport&amp;exercise_name=glute%20bar%20lifts" TargetMode="External"/><Relationship Id="rId61" Type="http://schemas.openxmlformats.org/officeDocument/2006/relationships/hyperlink" Target="http://www.xlathlete.com/view_exercise.jsp?sport=sport&amp;exercise_name=bulgarian%20split%20deadlift" TargetMode="External"/><Relationship Id="rId10" Type="http://schemas.openxmlformats.org/officeDocument/2006/relationships/hyperlink" Target="http://www.xlathlete.com/view_exercise.jsp?sport=sport&amp;exercise_name=push%20up%20scapula%20shrug" TargetMode="External"/><Relationship Id="rId19" Type="http://schemas.openxmlformats.org/officeDocument/2006/relationships/hyperlink" Target="http://www.xlathlete.com/view_exercise.jsp?sport=sport&amp;exercise_name=dumbbell%20bent%20over%20row" TargetMode="External"/><Relationship Id="rId31" Type="http://schemas.openxmlformats.org/officeDocument/2006/relationships/hyperlink" Target="http://www.xlathlete.com/view_exercise.jsp?sport=sport&amp;exercise_name=supinate%20pronate%20tricep%20extension" TargetMode="External"/><Relationship Id="rId44" Type="http://schemas.openxmlformats.org/officeDocument/2006/relationships/hyperlink" Target="http://www.xlathlete.com/view_exercise.jsp?sport=sport&amp;exercise_name=nordic%20hamstring%20curls" TargetMode="External"/><Relationship Id="rId52" Type="http://schemas.openxmlformats.org/officeDocument/2006/relationships/hyperlink" Target="http://www.xlathlete.com/view_exercise.jsp?sport=sport&amp;exercise_name=incline%20over%20head%20sit%20up" TargetMode="External"/><Relationship Id="rId60" Type="http://schemas.openxmlformats.org/officeDocument/2006/relationships/hyperlink" Target="http://www.xlathlete.com/view_exercise.jsp?sport=sport&amp;exercise_name=single%20leg%20back%20squat" TargetMode="External"/><Relationship Id="rId65" Type="http://schemas.openxmlformats.org/officeDocument/2006/relationships/hyperlink" Target="http://www.xlathlete.com/view_exercise.jsp?sport=sport&amp;exercise_name=jm%20dumbbell%20press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tea%20cup" TargetMode="External"/><Relationship Id="rId14" Type="http://schemas.openxmlformats.org/officeDocument/2006/relationships/hyperlink" Target="http://www.xlathlete.com/view_exercise.jsp?sport=sport&amp;exercise_name=standing%20d2%20patterns" TargetMode="External"/><Relationship Id="rId22" Type="http://schemas.openxmlformats.org/officeDocument/2006/relationships/hyperlink" Target="http://www.xlathlete.com/view_exercise.jsp?sport=sport&amp;exercise_name=dumbbell%20curl%20to%20press" TargetMode="External"/><Relationship Id="rId27" Type="http://schemas.openxmlformats.org/officeDocument/2006/relationships/hyperlink" Target="http://www.xlathlete.com/view_exercise.jsp?sport=sport&amp;exercise_name=bench%20press" TargetMode="External"/><Relationship Id="rId30" Type="http://schemas.openxmlformats.org/officeDocument/2006/relationships/hyperlink" Target="http://www.xlathlete.com/view_exercise.jsp?sport=sport&amp;exercise_name=dumbbell%20walking%20lunge" TargetMode="External"/><Relationship Id="rId35" Type="http://schemas.openxmlformats.org/officeDocument/2006/relationships/hyperlink" Target="http://www.xlathlete.com/view_exercise.jsp?sport=sport&amp;exercise_name=hex%20bar%20deadlift" TargetMode="External"/><Relationship Id="rId43" Type="http://schemas.openxmlformats.org/officeDocument/2006/relationships/hyperlink" Target="http://www.xlathlete.com/view_exercise.jsp?sport=sport&amp;exercise_name=dips" TargetMode="External"/><Relationship Id="rId48" Type="http://schemas.openxmlformats.org/officeDocument/2006/relationships/hyperlink" Target="http://www.xlathlete.com/view_exercise.jsp?sport=sport&amp;exercise_name=isometric%20chest%20hold" TargetMode="External"/><Relationship Id="rId56" Type="http://schemas.openxmlformats.org/officeDocument/2006/relationships/hyperlink" Target="http://www.xlathlete.com/view_exercise.jsp?sport=sport&amp;exercise_name=jm%20dumbbell%20press" TargetMode="External"/><Relationship Id="rId64" Type="http://schemas.openxmlformats.org/officeDocument/2006/relationships/hyperlink" Target="http://www.xlathlete.com/view_exercise.jsp?sport=sport&amp;exercise_name=dumbbell%20squat" TargetMode="External"/><Relationship Id="rId8" Type="http://schemas.openxmlformats.org/officeDocument/2006/relationships/hyperlink" Target="http://www.xlathlete.com/view_exercise.jsp?sport=sport&amp;exercise_name=quadraped%20backward%20leg%20circles" TargetMode="External"/><Relationship Id="rId51" Type="http://schemas.openxmlformats.org/officeDocument/2006/relationships/hyperlink" Target="http://www.xlathlete.com/view_exercise.jsp?sport=sport&amp;exercise_name=pull%20up%20hang%20twist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toe%20reach%20squa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front%20squat" TargetMode="External"/><Relationship Id="rId33" Type="http://schemas.openxmlformats.org/officeDocument/2006/relationships/hyperlink" Target="http://www.xlathlete.com/view_exercise.jsp?sport=sport&amp;exercise_name=zottman%20curls" TargetMode="External"/><Relationship Id="rId38" Type="http://schemas.openxmlformats.org/officeDocument/2006/relationships/hyperlink" Target="http://www.xlathlete.com/view_exercise.jsp?sport=sport&amp;exercise_name=lat%20pull%20chin%20grip" TargetMode="External"/><Relationship Id="rId46" Type="http://schemas.openxmlformats.org/officeDocument/2006/relationships/hyperlink" Target="http://www.xlathlete.com/browse_drills.jsp?sport_program_id=99&amp;browse_sport_id=0&amp;drill_type=0" TargetMode="External"/><Relationship Id="rId5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67" Type="http://schemas.openxmlformats.org/officeDocument/2006/relationships/printerSettings" Target="../printerSettings/printerSettings19.bin"/><Relationship Id="rId20" Type="http://schemas.openxmlformats.org/officeDocument/2006/relationships/hyperlink" Target="http://www.xlathlete.com/view_exercise.jsp?sport=sport&amp;exercise_name=lat%20pull%20down" TargetMode="External"/><Relationship Id="rId41" Type="http://schemas.openxmlformats.org/officeDocument/2006/relationships/hyperlink" Target="http://www.xlathlete.com/view_exercise.jsp?sport=sport&amp;exercise_name=arnold%20press" TargetMode="External"/><Relationship Id="rId54" Type="http://schemas.openxmlformats.org/officeDocument/2006/relationships/hyperlink" Target="http://www.xlathlete.com/view_exercise.jsp?sport=sport&amp;exercise_name=infraspinatus%2045" TargetMode="External"/><Relationship Id="rId62" Type="http://schemas.openxmlformats.org/officeDocument/2006/relationships/hyperlink" Target="http://www.xlathlete.com/view_exercise.jsp?sport=sport&amp;exercise_name=dumbbell%20bench%20press" TargetMode="External"/></Relationships>
</file>

<file path=xl/worksheets/_rels/sheet20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tanding%20d1%20pattern" TargetMode="External"/><Relationship Id="rId18" Type="http://schemas.openxmlformats.org/officeDocument/2006/relationships/hyperlink" Target="http://www.xlathlete.com/view_exercise.jsp?sport=sport&amp;exercise_name=dumbbell%20bent%20over%20row" TargetMode="External"/><Relationship Id="rId26" Type="http://schemas.openxmlformats.org/officeDocument/2006/relationships/hyperlink" Target="http://www.xlathlete.com/view_exercise.jsp?sport=sport&amp;exercise_name=single%20leg%20calf%20raise%20with%20knee%20bend" TargetMode="External"/><Relationship Id="rId39" Type="http://schemas.openxmlformats.org/officeDocument/2006/relationships/hyperlink" Target="http://www.xlathlete.com/view_exercise.jsp?sport=sport&amp;exercise_name=dips" TargetMode="External"/><Relationship Id="rId21" Type="http://schemas.openxmlformats.org/officeDocument/2006/relationships/hyperlink" Target="http://www.xlathlete.com/view_exercise.jsp?sport=sport&amp;exercise_name=dumbbell%20curl%20to%20press" TargetMode="External"/><Relationship Id="rId34" Type="http://schemas.openxmlformats.org/officeDocument/2006/relationships/hyperlink" Target="http://www.xlathlete.com/view_exercise.jsp?sport=sport&amp;exercise_name=lat%20pull%20chin%20grip" TargetMode="External"/><Relationship Id="rId42" Type="http://schemas.openxmlformats.org/officeDocument/2006/relationships/hyperlink" Target="http://www.xlathlete.com/browse_drills.jsp?sport_program_id=99&amp;browse_sport_id=0&amp;drill_type=0" TargetMode="External"/><Relationship Id="rId47" Type="http://schemas.openxmlformats.org/officeDocument/2006/relationships/hyperlink" Target="http://www.xlathlete.com/view_exercise.jsp?sport=sport&amp;exercise_name=pull%20up%20hang%20twist" TargetMode="External"/><Relationship Id="rId50" Type="http://schemas.openxmlformats.org/officeDocument/2006/relationships/hyperlink" Target="http://www.xlathlete.com/view_exercise.jsp?sport=sport&amp;exercise_name=infraspinatus%2045" TargetMode="External"/><Relationship Id="rId55" Type="http://schemas.openxmlformats.org/officeDocument/2006/relationships/hyperlink" Target="http://www.xlathlete.com/view_exercise.jsp?sport=sport&amp;exercise_name=single%20leg%20back%20squat" TargetMode="External"/><Relationship Id="rId6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" Type="http://schemas.openxmlformats.org/officeDocument/2006/relationships/hyperlink" Target="http://www.xlathlete.com/view_exercise.jsp?sport=sport&amp;exercise_name=quadraped%20forward%20leg%20circles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toe%20reach%20squat" TargetMode="External"/><Relationship Id="rId20" Type="http://schemas.openxmlformats.org/officeDocument/2006/relationships/hyperlink" Target="http://www.xlathlete.com/view_exercise.jsp?sport=sport&amp;exercise_name=in%20line%20rdl" TargetMode="External"/><Relationship Id="rId29" Type="http://schemas.openxmlformats.org/officeDocument/2006/relationships/hyperlink" Target="http://www.xlathlete.com/view_exercise.jsp?sport=sport&amp;exercise_name=superman" TargetMode="External"/><Relationship Id="rId41" Type="http://schemas.openxmlformats.org/officeDocument/2006/relationships/hyperlink" Target="http://www.xlathlete.com/view_exercise.jsp?sport=sport&amp;exercise_name=prone%20forearm%20bridge" TargetMode="External"/><Relationship Id="rId54" Type="http://schemas.openxmlformats.org/officeDocument/2006/relationships/hyperlink" Target="http://www.xlathlete.com/view_exercise.jsp?sport=sport&amp;exercise_name=kroc%20row%20elbow%20wide" TargetMode="External"/><Relationship Id="rId62" Type="http://schemas.openxmlformats.org/officeDocument/2006/relationships/hyperlink" Target="http://www.xlathlete.com/view_exercise.jsp?sport=sport&amp;exercise_name=isometric%20ball%20groin%20squeeze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cuban%20press%20incline%20figure%208" TargetMode="External"/><Relationship Id="rId11" Type="http://schemas.openxmlformats.org/officeDocument/2006/relationships/hyperlink" Target="http://www.xlathlete.com/view_exercise.jsp?sport=sport&amp;exercise_name=3%20way%20hamstring%20touch" TargetMode="External"/><Relationship Id="rId24" Type="http://schemas.openxmlformats.org/officeDocument/2006/relationships/hyperlink" Target="http://www.xlathlete.com/view_exercise.jsp?sport=sport&amp;exercise_name=front%20squat" TargetMode="External"/><Relationship Id="rId32" Type="http://schemas.openxmlformats.org/officeDocument/2006/relationships/hyperlink" Target="http://www.xlathlete.com/view_exercise.jsp?sport=sport&amp;exercise_name=hex%20bar%20deadlift" TargetMode="External"/><Relationship Id="rId37" Type="http://schemas.openxmlformats.org/officeDocument/2006/relationships/hyperlink" Target="http://www.xlathlete.com/view_exercise.jsp?sport=sport&amp;exercise_name=arnold%20press" TargetMode="External"/><Relationship Id="rId40" Type="http://schemas.openxmlformats.org/officeDocument/2006/relationships/hyperlink" Target="http://www.xlathlete.com/view_exercise.jsp?sport=sport&amp;exercise_name=nordic%20hamstring%20curls" TargetMode="External"/><Relationship Id="rId45" Type="http://schemas.openxmlformats.org/officeDocument/2006/relationships/hyperlink" Target="http://www.xlathlete.com/view_exercise.jsp?sport=sport&amp;exercise_name=laying%20wall%20shakes" TargetMode="External"/><Relationship Id="rId53" Type="http://schemas.openxmlformats.org/officeDocument/2006/relationships/hyperlink" Target="http://www.xlathlete.com/view_exercise.jsp?sport=sport&amp;exercise_name=glute%20bar%20lifts" TargetMode="External"/><Relationship Id="rId58" Type="http://schemas.openxmlformats.org/officeDocument/2006/relationships/hyperlink" Target="http://www.xlathlete.com/view_exercise.jsp?sport=sport&amp;exercise_name=pull%20up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3%20way%20hamstring%20touch" TargetMode="External"/><Relationship Id="rId23" Type="http://schemas.openxmlformats.org/officeDocument/2006/relationships/hyperlink" Target="http://www.xlathlete.com/view_exercise.jsp?sport=sport&amp;exercise_name=full%20bench%20curl%20up" TargetMode="External"/><Relationship Id="rId28" Type="http://schemas.openxmlformats.org/officeDocument/2006/relationships/hyperlink" Target="http://www.xlathlete.com/view_exercise.jsp?sport=sport&amp;exercise_name=supinate%20pronate%20tricep%20extension" TargetMode="External"/><Relationship Id="rId36" Type="http://schemas.openxmlformats.org/officeDocument/2006/relationships/hyperlink" Target="http://www.xlathlete.com/view_exercise.jsp?sport=sport&amp;exercise_name=bulgarian%20dumbbell%20squat" TargetMode="External"/><Relationship Id="rId49" Type="http://schemas.openxmlformats.org/officeDocument/2006/relationships/hyperlink" Target="http://www.xlathlete.com/view_exercise.jsp?sport=sport&amp;exercise_name=incline%20press" TargetMode="External"/><Relationship Id="rId57" Type="http://schemas.openxmlformats.org/officeDocument/2006/relationships/hyperlink" Target="http://www.xlathlete.com/view_exercise.jsp?sport=sport&amp;exercise_name=dumbbell%20bench%20press" TargetMode="External"/><Relationship Id="rId61" Type="http://schemas.openxmlformats.org/officeDocument/2006/relationships/hyperlink" Target="http://www.xlathlete.com/view_exercise.jsp?sport=sport&amp;exercise_name=dumbbell%20walking%20lunge" TargetMode="External"/><Relationship Id="rId10" Type="http://schemas.openxmlformats.org/officeDocument/2006/relationships/hyperlink" Target="http://www.xlathlete.com/view_exercise.jsp?sport=sport&amp;exercise_name=push%20up%20scapula%20shrug" TargetMode="External"/><Relationship Id="rId19" Type="http://schemas.openxmlformats.org/officeDocument/2006/relationships/hyperlink" Target="http://www.xlathlete.com/view_exercise.jsp?sport=sport&amp;exercise_name=lat%20pull%20down" TargetMode="External"/><Relationship Id="rId31" Type="http://schemas.openxmlformats.org/officeDocument/2006/relationships/hyperlink" Target="http://www.xlathlete.com/view_exercise.jsp?sport=sport&amp;exercise_name=zercher%20good%20morning" TargetMode="External"/><Relationship Id="rId44" Type="http://schemas.openxmlformats.org/officeDocument/2006/relationships/hyperlink" Target="http://www.xlathlete.com/view_exercise.jsp?sport=sport&amp;exercise_name=isometric%20chest%20hold" TargetMode="External"/><Relationship Id="rId52" Type="http://schemas.openxmlformats.org/officeDocument/2006/relationships/hyperlink" Target="http://www.xlathlete.com/view_exercise.jsp?sport=sport&amp;exercise_name=jm%20dumbbell%20press" TargetMode="External"/><Relationship Id="rId60" Type="http://schemas.openxmlformats.org/officeDocument/2006/relationships/hyperlink" Target="http://www.xlathlete.com/view_exercise.jsp?sport=sport&amp;exercise_name=jm%20dumbbell%20press" TargetMode="External"/><Relationship Id="rId65" Type="http://schemas.openxmlformats.org/officeDocument/2006/relationships/drawing" Target="../drawings/drawing19.xm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tea%20cup" TargetMode="External"/><Relationship Id="rId14" Type="http://schemas.openxmlformats.org/officeDocument/2006/relationships/hyperlink" Target="http://www.xlathlete.com/view_exercise.jsp?sport=sport&amp;exercise_name=standing%20d2%20patterns" TargetMode="External"/><Relationship Id="rId22" Type="http://schemas.openxmlformats.org/officeDocument/2006/relationships/hyperlink" Target="http://www.xlathlete.com/view_exercise.jsp?sport=sport&amp;exercise_name=gopher%20u%20abs" TargetMode="External"/><Relationship Id="rId27" Type="http://schemas.openxmlformats.org/officeDocument/2006/relationships/hyperlink" Target="http://www.xlathlete.com/view_exercise.jsp?sport=sport&amp;exercise_name=dumbbell%20walking%20lunge" TargetMode="External"/><Relationship Id="rId30" Type="http://schemas.openxmlformats.org/officeDocument/2006/relationships/hyperlink" Target="http://www.xlathlete.com/view_exercise.jsp?sport=sport&amp;exercise_name=zottman%20curls" TargetMode="External"/><Relationship Id="rId35" Type="http://schemas.openxmlformats.org/officeDocument/2006/relationships/hyperlink" Target="http://www.xlathlete.com/view_exercise.jsp?sport=sport&amp;exercise_name=dumbbell%20rdl" TargetMode="External"/><Relationship Id="rId43" Type="http://schemas.openxmlformats.org/officeDocument/2006/relationships/hyperlink" Target="http://www.xlathlete.com/view_exercise.jsp?sport=sport&amp;exercise_name=laying%20wall%20shakes" TargetMode="External"/><Relationship Id="rId48" Type="http://schemas.openxmlformats.org/officeDocument/2006/relationships/hyperlink" Target="http://www.xlathlete.com/view_exercise.jsp?sport=sport&amp;exercise_name=incline%20over%20head%20sit%20up" TargetMode="External"/><Relationship Id="rId56" Type="http://schemas.openxmlformats.org/officeDocument/2006/relationships/hyperlink" Target="http://www.xlathlete.com/view_exercise.jsp?sport=sport&amp;exercise_name=bulgarian%20split%20deadlift" TargetMode="External"/><Relationship Id="rId64" Type="http://schemas.openxmlformats.org/officeDocument/2006/relationships/printerSettings" Target="../printerSettings/printerSettings20.bin"/><Relationship Id="rId8" Type="http://schemas.openxmlformats.org/officeDocument/2006/relationships/hyperlink" Target="http://www.xlathlete.com/view_exercise.jsp?sport=sport&amp;exercise_name=quadraped%20backward%20leg%20circles" TargetMode="External"/><Relationship Id="rId51" Type="http://schemas.openxmlformats.org/officeDocument/2006/relationships/hyperlink" Target="http://www.xlathlete.com/view_exercise.jsp?sport=sport&amp;exercise_name=dumbbell%20step%20up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toe%20reach%20squa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bench%20press" TargetMode="External"/><Relationship Id="rId33" Type="http://schemas.openxmlformats.org/officeDocument/2006/relationships/hyperlink" Target="http://www.xlathlete.com/view_exercise.jsp?sport=sport&amp;exercise_name=close%20grip%20bench%20press" TargetMode="External"/><Relationship Id="rId38" Type="http://schemas.openxmlformats.org/officeDocument/2006/relationships/hyperlink" Target="http://www.xlathlete.com/view_exercise.jsp?sport=sport&amp;exercise_name=med%20ball%20twist" TargetMode="External"/><Relationship Id="rId46" Type="http://schemas.openxmlformats.org/officeDocument/2006/relationships/hyperlink" Target="http://www.xlathlete.com/browse_drills.jsp?sport_program_id=99&amp;browse_sport_id=0&amp;drill_type=0" TargetMode="External"/><Relationship Id="rId59" Type="http://schemas.openxmlformats.org/officeDocument/2006/relationships/hyperlink" Target="http://www.xlathlete.com/view_exercise.jsp?sport=sport&amp;exercise_name=dumbbell%20squat" TargetMode="External"/></Relationships>
</file>

<file path=xl/worksheets/_rels/sheet2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standing%20d1%20pattern" TargetMode="External"/><Relationship Id="rId18" Type="http://schemas.openxmlformats.org/officeDocument/2006/relationships/hyperlink" Target="http://www.xlathlete.com/view_exercise.jsp?sport=sport&amp;exercise_name=dumbbell%20bent%20over%20row" TargetMode="External"/><Relationship Id="rId26" Type="http://schemas.openxmlformats.org/officeDocument/2006/relationships/hyperlink" Target="http://www.xlathlete.com/view_exercise.jsp?sport=sport&amp;exercise_name=single%20leg%20calf%20raise%20with%20knee%20bend" TargetMode="External"/><Relationship Id="rId39" Type="http://schemas.openxmlformats.org/officeDocument/2006/relationships/hyperlink" Target="http://www.xlathlete.com/view_exercise.jsp?sport=sport&amp;exercise_name=dips" TargetMode="External"/><Relationship Id="rId21" Type="http://schemas.openxmlformats.org/officeDocument/2006/relationships/hyperlink" Target="http://www.xlathlete.com/view_exercise.jsp?sport=sport&amp;exercise_name=dumbbell%20curl%20to%20press" TargetMode="External"/><Relationship Id="rId34" Type="http://schemas.openxmlformats.org/officeDocument/2006/relationships/hyperlink" Target="http://www.xlathlete.com/view_exercise.jsp?sport=sport&amp;exercise_name=lat%20pull%20chin%20grip" TargetMode="External"/><Relationship Id="rId42" Type="http://schemas.openxmlformats.org/officeDocument/2006/relationships/hyperlink" Target="http://www.xlathlete.com/browse_drills.jsp?sport_program_id=99&amp;browse_sport_id=0&amp;drill_type=0" TargetMode="External"/><Relationship Id="rId47" Type="http://schemas.openxmlformats.org/officeDocument/2006/relationships/hyperlink" Target="http://www.xlathlete.com/view_exercise.jsp?sport=sport&amp;exercise_name=pull%20up%20hang%20twist" TargetMode="External"/><Relationship Id="rId50" Type="http://schemas.openxmlformats.org/officeDocument/2006/relationships/hyperlink" Target="http://www.xlathlete.com/view_exercise.jsp?sport=sport&amp;exercise_name=infraspinatus%2045" TargetMode="External"/><Relationship Id="rId55" Type="http://schemas.openxmlformats.org/officeDocument/2006/relationships/hyperlink" Target="http://www.xlathlete.com/view_exercise.jsp?sport=sport&amp;exercise_name=single%20leg%20back%20squat" TargetMode="External"/><Relationship Id="rId6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" Type="http://schemas.openxmlformats.org/officeDocument/2006/relationships/hyperlink" Target="http://www.xlathlete.com/view_exercise.jsp?sport=sport&amp;exercise_name=quadraped%20forward%20leg%20circles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toe%20reach%20squat" TargetMode="External"/><Relationship Id="rId20" Type="http://schemas.openxmlformats.org/officeDocument/2006/relationships/hyperlink" Target="http://www.xlathlete.com/view_exercise.jsp?sport=sport&amp;exercise_name=in%20line%20rdl" TargetMode="External"/><Relationship Id="rId29" Type="http://schemas.openxmlformats.org/officeDocument/2006/relationships/hyperlink" Target="http://www.xlathlete.com/view_exercise.jsp?sport=sport&amp;exercise_name=superman" TargetMode="External"/><Relationship Id="rId41" Type="http://schemas.openxmlformats.org/officeDocument/2006/relationships/hyperlink" Target="http://www.xlathlete.com/view_exercise.jsp?sport=sport&amp;exercise_name=prone%20forearm%20bridge" TargetMode="External"/><Relationship Id="rId54" Type="http://schemas.openxmlformats.org/officeDocument/2006/relationships/hyperlink" Target="http://www.xlathlete.com/view_exercise.jsp?sport=sport&amp;exercise_name=kroc%20row%20elbow%20wide" TargetMode="External"/><Relationship Id="rId62" Type="http://schemas.openxmlformats.org/officeDocument/2006/relationships/hyperlink" Target="http://www.xlathlete.com/view_exercise.jsp?sport=sport&amp;exercise_name=isometric%20ball%20groin%20squeeze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cuban%20press%20incline%20figure%208" TargetMode="External"/><Relationship Id="rId11" Type="http://schemas.openxmlformats.org/officeDocument/2006/relationships/hyperlink" Target="http://www.xlathlete.com/view_exercise.jsp?sport=sport&amp;exercise_name=3%20way%20hamstring%20touch" TargetMode="External"/><Relationship Id="rId24" Type="http://schemas.openxmlformats.org/officeDocument/2006/relationships/hyperlink" Target="http://www.xlathlete.com/view_exercise.jsp?sport=sport&amp;exercise_name=front%20squat" TargetMode="External"/><Relationship Id="rId32" Type="http://schemas.openxmlformats.org/officeDocument/2006/relationships/hyperlink" Target="http://www.xlathlete.com/view_exercise.jsp?sport=sport&amp;exercise_name=hex%20bar%20deadlift" TargetMode="External"/><Relationship Id="rId37" Type="http://schemas.openxmlformats.org/officeDocument/2006/relationships/hyperlink" Target="http://www.xlathlete.com/view_exercise.jsp?sport=sport&amp;exercise_name=arnold%20press" TargetMode="External"/><Relationship Id="rId40" Type="http://schemas.openxmlformats.org/officeDocument/2006/relationships/hyperlink" Target="http://www.xlathlete.com/view_exercise.jsp?sport=sport&amp;exercise_name=nordic%20hamstring%20curls" TargetMode="External"/><Relationship Id="rId45" Type="http://schemas.openxmlformats.org/officeDocument/2006/relationships/hyperlink" Target="http://www.xlathlete.com/view_exercise.jsp?sport=sport&amp;exercise_name=laying%20wall%20shakes" TargetMode="External"/><Relationship Id="rId53" Type="http://schemas.openxmlformats.org/officeDocument/2006/relationships/hyperlink" Target="http://www.xlathlete.com/view_exercise.jsp?sport=sport&amp;exercise_name=glute%20bar%20lifts" TargetMode="External"/><Relationship Id="rId58" Type="http://schemas.openxmlformats.org/officeDocument/2006/relationships/hyperlink" Target="http://www.xlathlete.com/view_exercise.jsp?sport=sport&amp;exercise_name=pull%20up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3%20way%20hamstring%20touch" TargetMode="External"/><Relationship Id="rId23" Type="http://schemas.openxmlformats.org/officeDocument/2006/relationships/hyperlink" Target="http://www.xlathlete.com/view_exercise.jsp?sport=sport&amp;exercise_name=full%20bench%20curl%20up" TargetMode="External"/><Relationship Id="rId28" Type="http://schemas.openxmlformats.org/officeDocument/2006/relationships/hyperlink" Target="http://www.xlathlete.com/view_exercise.jsp?sport=sport&amp;exercise_name=supinate%20pronate%20tricep%20extension" TargetMode="External"/><Relationship Id="rId36" Type="http://schemas.openxmlformats.org/officeDocument/2006/relationships/hyperlink" Target="http://www.xlathlete.com/view_exercise.jsp?sport=sport&amp;exercise_name=bulgarian%20dumbbell%20squat" TargetMode="External"/><Relationship Id="rId49" Type="http://schemas.openxmlformats.org/officeDocument/2006/relationships/hyperlink" Target="http://www.xlathlete.com/view_exercise.jsp?sport=sport&amp;exercise_name=incline%20press" TargetMode="External"/><Relationship Id="rId57" Type="http://schemas.openxmlformats.org/officeDocument/2006/relationships/hyperlink" Target="http://www.xlathlete.com/view_exercise.jsp?sport=sport&amp;exercise_name=dumbbell%20bench%20press" TargetMode="External"/><Relationship Id="rId61" Type="http://schemas.openxmlformats.org/officeDocument/2006/relationships/hyperlink" Target="http://www.xlathlete.com/view_exercise.jsp?sport=sport&amp;exercise_name=dumbbell%20walking%20lunge" TargetMode="External"/><Relationship Id="rId10" Type="http://schemas.openxmlformats.org/officeDocument/2006/relationships/hyperlink" Target="http://www.xlathlete.com/view_exercise.jsp?sport=sport&amp;exercise_name=push%20up%20scapula%20shrug" TargetMode="External"/><Relationship Id="rId19" Type="http://schemas.openxmlformats.org/officeDocument/2006/relationships/hyperlink" Target="http://www.xlathlete.com/view_exercise.jsp?sport=sport&amp;exercise_name=lat%20pull%20down" TargetMode="External"/><Relationship Id="rId31" Type="http://schemas.openxmlformats.org/officeDocument/2006/relationships/hyperlink" Target="http://www.xlathlete.com/view_exercise.jsp?sport=sport&amp;exercise_name=zercher%20good%20morning" TargetMode="External"/><Relationship Id="rId44" Type="http://schemas.openxmlformats.org/officeDocument/2006/relationships/hyperlink" Target="http://www.xlathlete.com/view_exercise.jsp?sport=sport&amp;exercise_name=isometric%20chest%20hold" TargetMode="External"/><Relationship Id="rId52" Type="http://schemas.openxmlformats.org/officeDocument/2006/relationships/hyperlink" Target="http://www.xlathlete.com/view_exercise.jsp?sport=sport&amp;exercise_name=jm%20dumbbell%20press" TargetMode="External"/><Relationship Id="rId60" Type="http://schemas.openxmlformats.org/officeDocument/2006/relationships/hyperlink" Target="http://www.xlathlete.com/view_exercise.jsp?sport=sport&amp;exercise_name=jm%20dumbbell%20press" TargetMode="External"/><Relationship Id="rId65" Type="http://schemas.openxmlformats.org/officeDocument/2006/relationships/drawing" Target="../drawings/drawing20.xm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tea%20cup" TargetMode="External"/><Relationship Id="rId14" Type="http://schemas.openxmlformats.org/officeDocument/2006/relationships/hyperlink" Target="http://www.xlathlete.com/view_exercise.jsp?sport=sport&amp;exercise_name=standing%20d2%20patterns" TargetMode="External"/><Relationship Id="rId22" Type="http://schemas.openxmlformats.org/officeDocument/2006/relationships/hyperlink" Target="http://www.xlathlete.com/view_exercise.jsp?sport=sport&amp;exercise_name=gopher%20u%20abs" TargetMode="External"/><Relationship Id="rId27" Type="http://schemas.openxmlformats.org/officeDocument/2006/relationships/hyperlink" Target="http://www.xlathlete.com/view_exercise.jsp?sport=sport&amp;exercise_name=dumbbell%20walking%20lunge" TargetMode="External"/><Relationship Id="rId30" Type="http://schemas.openxmlformats.org/officeDocument/2006/relationships/hyperlink" Target="http://www.xlathlete.com/view_exercise.jsp?sport=sport&amp;exercise_name=zottman%20curls" TargetMode="External"/><Relationship Id="rId35" Type="http://schemas.openxmlformats.org/officeDocument/2006/relationships/hyperlink" Target="http://www.xlathlete.com/view_exercise.jsp?sport=sport&amp;exercise_name=dumbbell%20rdl" TargetMode="External"/><Relationship Id="rId43" Type="http://schemas.openxmlformats.org/officeDocument/2006/relationships/hyperlink" Target="http://www.xlathlete.com/view_exercise.jsp?sport=sport&amp;exercise_name=laying%20wall%20shakes" TargetMode="External"/><Relationship Id="rId48" Type="http://schemas.openxmlformats.org/officeDocument/2006/relationships/hyperlink" Target="http://www.xlathlete.com/view_exercise.jsp?sport=sport&amp;exercise_name=incline%20over%20head%20sit%20up" TargetMode="External"/><Relationship Id="rId56" Type="http://schemas.openxmlformats.org/officeDocument/2006/relationships/hyperlink" Target="http://www.xlathlete.com/view_exercise.jsp?sport=sport&amp;exercise_name=bulgarian%20split%20deadlift" TargetMode="External"/><Relationship Id="rId64" Type="http://schemas.openxmlformats.org/officeDocument/2006/relationships/printerSettings" Target="../printerSettings/printerSettings21.bin"/><Relationship Id="rId8" Type="http://schemas.openxmlformats.org/officeDocument/2006/relationships/hyperlink" Target="http://www.xlathlete.com/view_exercise.jsp?sport=sport&amp;exercise_name=quadraped%20backward%20leg%20circles" TargetMode="External"/><Relationship Id="rId51" Type="http://schemas.openxmlformats.org/officeDocument/2006/relationships/hyperlink" Target="http://www.xlathlete.com/view_exercise.jsp?sport=sport&amp;exercise_name=dumbbell%20step%20up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toe%20reach%20squa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bench%20press" TargetMode="External"/><Relationship Id="rId33" Type="http://schemas.openxmlformats.org/officeDocument/2006/relationships/hyperlink" Target="http://www.xlathlete.com/view_exercise.jsp?sport=sport&amp;exercise_name=close%20grip%20bench%20press" TargetMode="External"/><Relationship Id="rId38" Type="http://schemas.openxmlformats.org/officeDocument/2006/relationships/hyperlink" Target="http://www.xlathlete.com/view_exercise.jsp?sport=sport&amp;exercise_name=med%20ball%20twist" TargetMode="External"/><Relationship Id="rId46" Type="http://schemas.openxmlformats.org/officeDocument/2006/relationships/hyperlink" Target="http://www.xlathlete.com/browse_drills.jsp?sport_program_id=99&amp;browse_sport_id=0&amp;drill_type=0" TargetMode="External"/><Relationship Id="rId59" Type="http://schemas.openxmlformats.org/officeDocument/2006/relationships/hyperlink" Target="http://www.xlathlete.com/view_exercise.jsp?sport=sport&amp;exercise_name=dumbbell%20squat" TargetMode="External"/></Relationships>
</file>

<file path=xl/worksheets/_rels/sheet2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browse_drills.jsp?sport_program_id=54&amp;browse_sport_id=0&amp;drill_type=0" TargetMode="External"/><Relationship Id="rId18" Type="http://schemas.openxmlformats.org/officeDocument/2006/relationships/hyperlink" Target="http://www.xlathlete.com/view_exercise.jsp?sport=sport&amp;exercise_name=quadraped%20backward%20leg%20circles" TargetMode="External"/><Relationship Id="rId26" Type="http://schemas.openxmlformats.org/officeDocument/2006/relationships/hyperlink" Target="http://www.xlathlete.com/view_exercise.jsp?sport=sport&amp;exercise_name=toe%20reach%20squat" TargetMode="External"/><Relationship Id="rId39" Type="http://schemas.openxmlformats.org/officeDocument/2006/relationships/hyperlink" Target="http://www.xlathlete.com/view_exercise.jsp?sport=sport&amp;exercise_name=squat%20jump" TargetMode="External"/><Relationship Id="rId21" Type="http://schemas.openxmlformats.org/officeDocument/2006/relationships/hyperlink" Target="http://www.xlathlete.com/view_exercise.jsp?sport=sport&amp;exercise_name=3%20way%20hamstring%20touch" TargetMode="External"/><Relationship Id="rId34" Type="http://schemas.openxmlformats.org/officeDocument/2006/relationships/hyperlink" Target="http://www.xlathlete.com/view_exercise.jsp?sport=sport&amp;exercise_name=dumbbell%20bench%20press" TargetMode="External"/><Relationship Id="rId42" Type="http://schemas.openxmlformats.org/officeDocument/2006/relationships/hyperlink" Target="http://www.xlathlete.com/view_exercise.jsp?sport=sport&amp;exercise_name=bench%20press" TargetMode="External"/><Relationship Id="rId47" Type="http://schemas.openxmlformats.org/officeDocument/2006/relationships/hyperlink" Target="http://www.xlathlete.com/view_exercise.jsp?sport=sport&amp;exercise_name=dumbbell%20incline%20press" TargetMode="External"/><Relationship Id="rId50" Type="http://schemas.openxmlformats.org/officeDocument/2006/relationships/hyperlink" Target="http://www.xlathlete.com/view_exercise.jsp?sport=sport&amp;exercise_name=supinate%20pronate%20tricep%20extension" TargetMode="External"/><Relationship Id="rId55" Type="http://schemas.openxmlformats.org/officeDocument/2006/relationships/hyperlink" Target="http://www.xlathlete.com/view_exercise.jsp?sport=sport&amp;exercise_name=gopher%20u%20abs" TargetMode="External"/><Relationship Id="rId63" Type="http://schemas.openxmlformats.org/officeDocument/2006/relationships/hyperlink" Target="http://www.xlathlete.com/view_exercise.jsp?sport=sport&amp;exercise_name=pull%20up%20hang%20twist" TargetMode="External"/><Relationship Id="rId68" Type="http://schemas.openxmlformats.org/officeDocument/2006/relationships/printerSettings" Target="../printerSettings/printerSettings22.bin"/><Relationship Id="rId7" Type="http://schemas.openxmlformats.org/officeDocument/2006/relationships/hyperlink" Target="http://www.xlathlete.com/view_exercise.jsp?sport=sport&amp;exercise_name=jm%20dumbbell%20press" TargetMode="External"/><Relationship Id="rId2" Type="http://schemas.openxmlformats.org/officeDocument/2006/relationships/hyperlink" Target="http://www.xlathlete.com/view_exercise.jsp?sport=sport&amp;exercise_name=single%20leg%20back%20squat" TargetMode="External"/><Relationship Id="rId16" Type="http://schemas.openxmlformats.org/officeDocument/2006/relationships/hyperlink" Target="http://www.xlathlete.com/view_exercise.jsp?sport=sport&amp;exercise_name=cuban%20press%20incline%20figure%208" TargetMode="External"/><Relationship Id="rId29" Type="http://schemas.openxmlformats.org/officeDocument/2006/relationships/hyperlink" Target="http://www.xlathlete.com/view_exercise.jsp?sport=sport&amp;exercise_name=dumbbell%20bent%20over%20row" TargetMode="External"/><Relationship Id="rId1" Type="http://schemas.openxmlformats.org/officeDocument/2006/relationships/hyperlink" Target="http://www.xlathlete.com/view_exercise.jsp?sport=sport&amp;exercise_name=pull%20up" TargetMode="External"/><Relationship Id="rId6" Type="http://schemas.openxmlformats.org/officeDocument/2006/relationships/hyperlink" Target="http://www.xlathlete.com/view_exercise.jsp?sport=sport&amp;exercise_name=dumbbell%20squat" TargetMode="External"/><Relationship Id="rId11" Type="http://schemas.openxmlformats.org/officeDocument/2006/relationships/hyperlink" Target="http://www.xlathlete.com/browse_drills.jsp?sport_program_id=54&amp;browse_sport_id=0&amp;drill_type=0" TargetMode="External"/><Relationship Id="rId24" Type="http://schemas.openxmlformats.org/officeDocument/2006/relationships/hyperlink" Target="http://www.xlathlete.com/view_exercise.jsp?sport=sport&amp;exercise_name=standing%20d2%20patterns" TargetMode="External"/><Relationship Id="rId32" Type="http://schemas.openxmlformats.org/officeDocument/2006/relationships/hyperlink" Target="http://www.xlathlete.com/view_exercise.jsp?sport=sport&amp;exercise_name=lat%20pull%20down" TargetMode="External"/><Relationship Id="rId37" Type="http://schemas.openxmlformats.org/officeDocument/2006/relationships/hyperlink" Target="http://www.xlathlete.com/browse_drills.jsp?sport_program_id=99&amp;browse_sport_id=0&amp;drill_type=0" TargetMode="External"/><Relationship Id="rId40" Type="http://schemas.openxmlformats.org/officeDocument/2006/relationships/hyperlink" Target="http://www.xlathlete.com/view_exercise.jsp?sport=sport&amp;exercise_name=ball%20leg%20curls" TargetMode="External"/><Relationship Id="rId45" Type="http://schemas.openxmlformats.org/officeDocument/2006/relationships/hyperlink" Target="http://www.xlathlete.com/view_exercise.jsp?sport=sport&amp;exercise_name=prone%20forearm%20bridge" TargetMode="External"/><Relationship Id="rId53" Type="http://schemas.openxmlformats.org/officeDocument/2006/relationships/hyperlink" Target="http://www.xlathlete.com/view_exercise.jsp?sport=sport&amp;exercise_name=in%20line%20rdl" TargetMode="External"/><Relationship Id="rId58" Type="http://schemas.openxmlformats.org/officeDocument/2006/relationships/hyperlink" Target="http://www.xlathlete.com/view_exercise.jsp?sport=sport&amp;exercise_name=dynamic%20supine%20lat%20pull%20down" TargetMode="External"/><Relationship Id="rId66" Type="http://schemas.openxmlformats.org/officeDocument/2006/relationships/hyperlink" Target="http://www.xlathlete.com/view_exercise.jsp?sport=sport&amp;exercise_name=dumbbell%20curl%20to%20press" TargetMode="External"/><Relationship Id="rId5" Type="http://schemas.openxmlformats.org/officeDocument/2006/relationships/hyperlink" Target="http://www.xlathlete.com/view_exercise.jsp?sport=sport&amp;exercise_name=push%20up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tanding%20d1%20pattern" TargetMode="External"/><Relationship Id="rId28" Type="http://schemas.openxmlformats.org/officeDocument/2006/relationships/hyperlink" Target="http://www.xlathlete.com/view_exercise.jsp?sport=sport&amp;exercise_name=dumbbell%20curl%20to%20press" TargetMode="External"/><Relationship Id="rId36" Type="http://schemas.openxmlformats.org/officeDocument/2006/relationships/hyperlink" Target="http://www.xlathlete.com/view_exercise.jsp?sport=sport&amp;exercise_name=manual%20clamshell" TargetMode="External"/><Relationship Id="rId49" Type="http://schemas.openxmlformats.org/officeDocument/2006/relationships/hyperlink" Target="http://www.xlathlete.com/view_exercise.jsp?sport=sport&amp;exercise_name=rear%20deltoid" TargetMode="External"/><Relationship Id="rId57" Type="http://schemas.openxmlformats.org/officeDocument/2006/relationships/hyperlink" Target="http://www.xlathlete.com/view_exercise.jsp?sport=sport&amp;exercise_name=close%20grip%20bench%20press" TargetMode="External"/><Relationship Id="rId61" Type="http://schemas.openxmlformats.org/officeDocument/2006/relationships/hyperlink" Target="http://www.xlathlete.com/view_exercise.jsp?sport=sport&amp;exercise_name=barbell%20bent%20over%20row" TargetMode="External"/><Relationship Id="rId10" Type="http://schemas.openxmlformats.org/officeDocument/2006/relationships/hyperlink" Target="http://www.xlathlete.com/view_exercise.jsp?sport=sport&amp;exercise_name=bulgarian%20split%20deadlift" TargetMode="External"/><Relationship Id="rId19" Type="http://schemas.openxmlformats.org/officeDocument/2006/relationships/hyperlink" Target="http://www.xlathlete.com/view_exercise.jsp?sport=sport&amp;exercise_name=tea%20cup" TargetMode="External"/><Relationship Id="rId31" Type="http://schemas.openxmlformats.org/officeDocument/2006/relationships/hyperlink" Target="http://www.xlathlete.com/view_exercise.jsp?sport=sport&amp;exercise_name=full%20bench%20curl%20up" TargetMode="External"/><Relationship Id="rId44" Type="http://schemas.openxmlformats.org/officeDocument/2006/relationships/hyperlink" Target="http://www.xlathlete.com/view_exercise.jsp?sport=sport&amp;exercise_name=single%20leg%20calf%20raise%20with%20knee%20bend" TargetMode="External"/><Relationship Id="rId52" Type="http://schemas.openxmlformats.org/officeDocument/2006/relationships/hyperlink" Target="http://www.xlathlete.com/view_exercise.jsp?sport=sport&amp;exercise_name=laying%20wall%20shakes" TargetMode="External"/><Relationship Id="rId60" Type="http://schemas.openxmlformats.org/officeDocument/2006/relationships/hyperlink" Target="http://www.xlathlete.com/view_exercise.jsp?sport=sport&amp;exercise_name=manual%20leg%20adduction" TargetMode="External"/><Relationship Id="rId65" Type="http://schemas.openxmlformats.org/officeDocument/2006/relationships/hyperlink" Target="http://www.xlathlete.com/view_exercise.jsp?sport=sport&amp;exercise_name=single%20leg%20dumbbell%20front%20squat" TargetMode="External"/><Relationship Id="rId4" Type="http://schemas.openxmlformats.org/officeDocument/2006/relationships/hyperlink" Target="http://www.xlathlete.com/view_exercise.jsp?sport=sport&amp;exercise_name=dumbbell%20bench%20press" TargetMode="External"/><Relationship Id="rId9" Type="http://schemas.openxmlformats.org/officeDocument/2006/relationships/hyperlink" Target="http://www.xlathlete.com/view_exercise.jsp?sport=sport&amp;exercise_name=dumbbell%20walking%20lunge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toe%20reach%20squat" TargetMode="External"/><Relationship Id="rId27" Type="http://schemas.openxmlformats.org/officeDocument/2006/relationships/hyperlink" Target="http://www.xlathlete.com/view_exercise.jsp?sport=sport&amp;exercise_name=back%20step%20up" TargetMode="External"/><Relationship Id="rId30" Type="http://schemas.openxmlformats.org/officeDocument/2006/relationships/hyperlink" Target="http://www.xlathlete.com/view_exercise.jsp?sport=sport&amp;exercise_name=dumbbell%20rdl" TargetMode="External"/><Relationship Id="rId35" Type="http://schemas.openxmlformats.org/officeDocument/2006/relationships/hyperlink" Target="http://www.xlathlete.com/view_exercise.jsp?sport=sport&amp;exercise_name=back%20squat" TargetMode="External"/><Relationship Id="rId43" Type="http://schemas.openxmlformats.org/officeDocument/2006/relationships/hyperlink" Target="http://www.xlathlete.com/view_exercise.jsp?sport=sport&amp;exercise_name=front%20squat" TargetMode="External"/><Relationship Id="rId48" Type="http://schemas.openxmlformats.org/officeDocument/2006/relationships/hyperlink" Target="http://www.xlathlete.com/view_exercise.jsp?sport=sport&amp;exercise_name=med%20ball%20pass" TargetMode="External"/><Relationship Id="rId56" Type="http://schemas.openxmlformats.org/officeDocument/2006/relationships/hyperlink" Target="http://www.xlathlete.com/view_exercise.jsp?sport=sport&amp;exercise_name=hex%20bar%20deadlift" TargetMode="External"/><Relationship Id="rId64" Type="http://schemas.openxmlformats.org/officeDocument/2006/relationships/hyperlink" Target="http://www.xlathlete.com/view_exercise.jsp?sport=sport&amp;exercise_name=tuck%20jump" TargetMode="External"/><Relationship Id="rId69" Type="http://schemas.openxmlformats.org/officeDocument/2006/relationships/drawing" Target="../drawings/drawing21.xml"/><Relationship Id="rId8" Type="http://schemas.openxmlformats.org/officeDocument/2006/relationships/hyperlink" Target="http://www.xlathlete.com/view_exercise.jsp?sport=sport&amp;exercise_name=dumbbell%20bent%20over%20row" TargetMode="External"/><Relationship Id="rId51" Type="http://schemas.openxmlformats.org/officeDocument/2006/relationships/hyperlink" Target="http://www.xlathlete.com/view_exercise.jsp?sport=sport&amp;exercise_name=superman" TargetMode="External"/><Relationship Id="rId3" Type="http://schemas.openxmlformats.org/officeDocument/2006/relationships/hyperlink" Target="http://www.xlathlete.com/view_exercise.jsp?sport=sport&amp;exercise_name=pull%20up%20x" TargetMode="External"/><Relationship Id="rId12" Type="http://schemas.openxmlformats.org/officeDocument/2006/relationships/hyperlink" Target="http://www.xlathlete.com/browse_drills.jsp?sport_program_id=54&amp;browse_sport_id=0&amp;drill_type=0" TargetMode="External"/><Relationship Id="rId17" Type="http://schemas.openxmlformats.org/officeDocument/2006/relationships/hyperlink" Target="http://www.xlathlete.com/view_exercise.jsp?sport=sport&amp;exercise_name=quadraped%20forward%20leg%20circles" TargetMode="External"/><Relationship Id="rId25" Type="http://schemas.openxmlformats.org/officeDocument/2006/relationships/hyperlink" Target="http://www.xlathlete.com/view_exercise.jsp?sport=sport&amp;exercise_name=3%20way%20hamstring%20touch" TargetMode="External"/><Relationship Id="rId33" Type="http://schemas.openxmlformats.org/officeDocument/2006/relationships/hyperlink" Target="http://www.xlathlete.com/view_exercise.jsp?sport=sport&amp;exercise_name=med%20ball%20twist" TargetMode="External"/><Relationship Id="rId38" Type="http://schemas.openxmlformats.org/officeDocument/2006/relationships/hyperlink" Target="http://www.xlathlete.com/view_exercise.jsp?sport=sport&amp;exercise_name=laying%20wall%20shakes" TargetMode="External"/><Relationship Id="rId46" Type="http://schemas.openxmlformats.org/officeDocument/2006/relationships/hyperlink" Target="http://www.xlathlete.com/view_exercise.jsp?sport=sport&amp;exercise_name=isometric%20chest%20hold" TargetMode="External"/><Relationship Id="rId59" Type="http://schemas.openxmlformats.org/officeDocument/2006/relationships/hyperlink" Target="http://www.xlathlete.com/view_exercise.jsp?sport=sport&amp;exercise_name=dumbbell%20walking%20lunge" TargetMode="External"/><Relationship Id="rId67" Type="http://schemas.openxmlformats.org/officeDocument/2006/relationships/hyperlink" Target="http://www.xlathlete.com/view_exercise.jsp?sport=sport&amp;exercise_name=single%20leg%20dumbbell%20front%20squat" TargetMode="External"/><Relationship Id="rId20" Type="http://schemas.openxmlformats.org/officeDocument/2006/relationships/hyperlink" Target="http://www.xlathlete.com/view_exercise.jsp?sport=sport&amp;exercise_name=push%20up%20scapula%20shrug" TargetMode="External"/><Relationship Id="rId41" Type="http://schemas.openxmlformats.org/officeDocument/2006/relationships/hyperlink" Target="http://www.xlathlete.com/view_exercise.jsp?sport=sport&amp;exercise_name=alternating%20dumbbell%20shoulder%20press" TargetMode="External"/><Relationship Id="rId54" Type="http://schemas.openxmlformats.org/officeDocument/2006/relationships/hyperlink" Target="http://www.xlathlete.com/view_exercise.jsp?sport=sport&amp;exercise_name=cobra" TargetMode="External"/><Relationship Id="rId62" Type="http://schemas.openxmlformats.org/officeDocument/2006/relationships/hyperlink" Target="http://www.xlathlete.com/browse_drills.jsp?sport_program_id=99&amp;browse_sport_id=0&amp;drill_type=0" TargetMode="External"/></Relationships>
</file>

<file path=xl/worksheets/_rels/sheet2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dumbbell%20incline%20fly" TargetMode="External"/><Relationship Id="rId26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dumbbell%20bench%20press" TargetMode="External"/><Relationship Id="rId21" Type="http://schemas.openxmlformats.org/officeDocument/2006/relationships/hyperlink" Target="http://www.xlathlete.com/view_exercise.jsp?sport=sport&amp;exercise_name=body%20weight%20squats" TargetMode="External"/><Relationship Id="rId34" Type="http://schemas.openxmlformats.org/officeDocument/2006/relationships/hyperlink" Target="http://www.xlathlete.com/view_exercise.jsp?sport=sport&amp;exercise_name=close%20grip%20push%20up" TargetMode="External"/><Relationship Id="rId42" Type="http://schemas.openxmlformats.org/officeDocument/2006/relationships/hyperlink" Target="http://www.xlathlete.com/view_exercise.jsp?sport=sport&amp;exercise_name=full%20bench%20curl%20up" TargetMode="External"/><Relationship Id="rId47" Type="http://schemas.openxmlformats.org/officeDocument/2006/relationships/hyperlink" Target="http://www.xlathlete.com/view_exercise.jsp?sport=sport&amp;exercise_name=alternating%20dumbbell%20curl" TargetMode="External"/><Relationship Id="rId50" Type="http://schemas.openxmlformats.org/officeDocument/2006/relationships/hyperlink" Target="http://www.xlathlete.com/view_exercise.jsp?sport=sport&amp;exercise_name=body%20weight%20squats" TargetMode="External"/><Relationship Id="rId55" Type="http://schemas.openxmlformats.org/officeDocument/2006/relationships/hyperlink" Target="http://www.xlathlete.com/view_exercise.jsp?sport=sport&amp;exercise_name=ball%20leg%20curls" TargetMode="External"/><Relationship Id="rId63" Type="http://schemas.openxmlformats.org/officeDocument/2006/relationships/hyperlink" Target="http://www.xlathlete.com/view_exercise.jsp?sport=sport&amp;exercise_name=straight%20bar%20curl" TargetMode="External"/><Relationship Id="rId68" Type="http://schemas.openxmlformats.org/officeDocument/2006/relationships/hyperlink" Target="http://www.xlathlete.com/view_exercise.jsp?sport=sport&amp;exercise_name=bench%20glute%20lift" TargetMode="External"/><Relationship Id="rId76" Type="http://schemas.openxmlformats.org/officeDocument/2006/relationships/printerSettings" Target="../printerSettings/printerSettings23.bin"/><Relationship Id="rId7" Type="http://schemas.openxmlformats.org/officeDocument/2006/relationships/hyperlink" Target="http://www.xlathlete.com/view_exercise.jsp?sport=sport&amp;exercise_name=med%20ball%20twist" TargetMode="External"/><Relationship Id="rId71" Type="http://schemas.openxmlformats.org/officeDocument/2006/relationships/hyperlink" Target="http://www.xlathlete.com/view_exercise.jsp?sport=sport&amp;exercise_name=body%20weight%20squats" TargetMode="External"/><Relationship Id="rId2" Type="http://schemas.openxmlformats.org/officeDocument/2006/relationships/hyperlink" Target="http://www.xlathlete.com/view_exercise.jsp?sport=sport&amp;exercise_name=med%20ball%20twist" TargetMode="External"/><Relationship Id="rId16" Type="http://schemas.openxmlformats.org/officeDocument/2006/relationships/hyperlink" Target="http://www.xlathlete.com/view_exercise.jsp?sport=sport&amp;exercise_name=back%20squat" TargetMode="External"/><Relationship Id="rId29" Type="http://schemas.openxmlformats.org/officeDocument/2006/relationships/hyperlink" Target="http://www.xlathlete.com/view_exercise.jsp?sport=sport&amp;exercise_name=med%20ball%20twist" TargetMode="External"/><Relationship Id="rId11" Type="http://schemas.openxmlformats.org/officeDocument/2006/relationships/hyperlink" Target="http://www.xlathlete.com/browse_drills.jsp?sport_program_id=54&amp;browse_sport_id=0&amp;drill_type=0" TargetMode="External"/><Relationship Id="rId24" Type="http://schemas.openxmlformats.org/officeDocument/2006/relationships/hyperlink" Target="http://www.xlathlete.com/view_exercise.jsp?sport=sport&amp;exercise_name=ball%20leg%20curls" TargetMode="External"/><Relationship Id="rId32" Type="http://schemas.openxmlformats.org/officeDocument/2006/relationships/hyperlink" Target="http://www.xlathlete.com/view_exercise.jsp?sport=sport&amp;exercise_name=gopher%20u%20abs" TargetMode="External"/><Relationship Id="rId37" Type="http://schemas.openxmlformats.org/officeDocument/2006/relationships/hyperlink" Target="http://www.xlathlete.com/view_exercise.jsp?sport=sport&amp;exercise_name=twisting%20row" TargetMode="External"/><Relationship Id="rId40" Type="http://schemas.openxmlformats.org/officeDocument/2006/relationships/hyperlink" Target="http://www.xlathlete.com/view_exercise.jsp?sport=sport&amp;exercise_name=reverse%20curl" TargetMode="External"/><Relationship Id="rId45" Type="http://schemas.openxmlformats.org/officeDocument/2006/relationships/hyperlink" Target="http://www.xlathlete.com/view_exercise.jsp?sport=sport&amp;exercise_name=lat%20pull%20chin%20grip" TargetMode="External"/><Relationship Id="rId53" Type="http://schemas.openxmlformats.org/officeDocument/2006/relationships/hyperlink" Target="http://www.xlathlete.com/view_exercise.jsp?sport=sport&amp;exercise_name=body%20weight%20squats" TargetMode="External"/><Relationship Id="rId58" Type="http://schemas.openxmlformats.org/officeDocument/2006/relationships/hyperlink" Target="http://www.xlathlete.com/view_exercise.jsp?sport=sport&amp;exercise_name=dumbbell%20curl%20to%20press" TargetMode="External"/><Relationship Id="rId66" Type="http://schemas.openxmlformats.org/officeDocument/2006/relationships/hyperlink" Target="http://www.xlathlete.com/view_exercise.jsp?sport=sport&amp;exercise_name=arnold%20press" TargetMode="External"/><Relationship Id="rId74" Type="http://schemas.openxmlformats.org/officeDocument/2006/relationships/hyperlink" Target="http://www.xlathlete.com/view_exercise.jsp?sport=sport&amp;exercise_name=body%20weight%20squats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body%20weight%20squats" TargetMode="External"/><Relationship Id="rId28" Type="http://schemas.openxmlformats.org/officeDocument/2006/relationships/hyperlink" Target="http://www.xlathlete.com/view_exercise.jsp?sport=sport&amp;exercise_name=supinate%20pronate%20tricep%20extension" TargetMode="External"/><Relationship Id="rId36" Type="http://schemas.openxmlformats.org/officeDocument/2006/relationships/hyperlink" Target="http://www.xlathlete.com/view_exercise.jsp?sport=sport&amp;exercise_name=back%20step%20up" TargetMode="External"/><Relationship Id="rId49" Type="http://schemas.openxmlformats.org/officeDocument/2006/relationships/hyperlink" Target="http://www.xlathlete.com/view_exercise.jsp?sport=sport&amp;exercise_name=body%20weight%20squats" TargetMode="External"/><Relationship Id="rId57" Type="http://schemas.openxmlformats.org/officeDocument/2006/relationships/hyperlink" Target="http://www.xlathlete.com/view_exercise.jsp?sport=sport&amp;exercise_name=lat%20pull%20down" TargetMode="External"/><Relationship Id="rId61" Type="http://schemas.openxmlformats.org/officeDocument/2006/relationships/hyperlink" Target="http://www.xlathlete.com/view_exercise.jsp?sport=sport&amp;exercise_name=med%20ball%20twist" TargetMode="External"/><Relationship Id="rId10" Type="http://schemas.openxmlformats.org/officeDocument/2006/relationships/hyperlink" Target="http://www.xlathlete.com/view_exercise.jsp?sport=sport&amp;exercise_name=toe%20reach%20squat" TargetMode="External"/><Relationship Id="rId19" Type="http://schemas.openxmlformats.org/officeDocument/2006/relationships/hyperlink" Target="http://www.xlathlete.com/view_exercise.jsp?sport=sport&amp;exercise_name=body%20weight%20squats" TargetMode="External"/><Relationship Id="rId31" Type="http://schemas.openxmlformats.org/officeDocument/2006/relationships/hyperlink" Target="http://www.xlathlete.com/view_exercise.jsp?sport=sport&amp;exercise_name=over%20head%20lateral%20raise" TargetMode="External"/><Relationship Id="rId44" Type="http://schemas.openxmlformats.org/officeDocument/2006/relationships/hyperlink" Target="http://www.xlathlete.com/view_exercise.jsp?sport=sport&amp;exercise_name=med%20ball%20twist" TargetMode="External"/><Relationship Id="rId52" Type="http://schemas.openxmlformats.org/officeDocument/2006/relationships/hyperlink" Target="http://www.xlathlete.com/view_exercise.jsp?sport=sport&amp;exercise_name=body%20weight%20squats" TargetMode="External"/><Relationship Id="rId60" Type="http://schemas.openxmlformats.org/officeDocument/2006/relationships/hyperlink" Target="http://www.xlathlete.com/view_exercise.jsp?sport=sport&amp;exercise_name=supinate%20pronate%20tricep%20extension" TargetMode="External"/><Relationship Id="rId65" Type="http://schemas.openxmlformats.org/officeDocument/2006/relationships/hyperlink" Target="http://www.xlathlete.com/view_exercise.jsp?sport=sport&amp;exercise_name=reverse%20grip%20tricep%20push%20down%20adaptability" TargetMode="External"/><Relationship Id="rId73" Type="http://schemas.openxmlformats.org/officeDocument/2006/relationships/hyperlink" Target="http://www.xlathlete.com/view_exercise.jsp?sport=sport&amp;exercise_name=body%20weight%20squats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3%20way%20hamstring%20touch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body%20weight%20squats" TargetMode="External"/><Relationship Id="rId27" Type="http://schemas.openxmlformats.org/officeDocument/2006/relationships/hyperlink" Target="http://www.xlathlete.com/view_exercise.jsp?sport=sport&amp;exercise_name=piston%20squat" TargetMode="External"/><Relationship Id="rId30" Type="http://schemas.openxmlformats.org/officeDocument/2006/relationships/hyperlink" Target="http://www.xlathlete.com/view_exercise.jsp?sport=sport&amp;exercise_name=bench%20glute%20lift" TargetMode="External"/><Relationship Id="rId35" Type="http://schemas.openxmlformats.org/officeDocument/2006/relationships/hyperlink" Target="http://www.xlathlete.com/view_exercise.jsp?sport=sport&amp;exercise_name=straight%20bar%20curl" TargetMode="External"/><Relationship Id="rId43" Type="http://schemas.openxmlformats.org/officeDocument/2006/relationships/hyperlink" Target="http://www.xlathlete.com/view_exercise.jsp?sport=sport&amp;exercise_name=over%20head%20lateral%20raise" TargetMode="External"/><Relationship Id="rId48" Type="http://schemas.openxmlformats.org/officeDocument/2006/relationships/hyperlink" Target="http://www.xlathlete.com/view_exercise.jsp?sport=sport&amp;exercise_name=dumbbell%20straight%20leg%20deadlift" TargetMode="External"/><Relationship Id="rId56" Type="http://schemas.openxmlformats.org/officeDocument/2006/relationships/hyperlink" Target="http://www.xlathlete.com/view_exercise.jsp?sport=sport&amp;exercise_name=bench%20press" TargetMode="External"/><Relationship Id="rId64" Type="http://schemas.openxmlformats.org/officeDocument/2006/relationships/hyperlink" Target="http://www.xlathlete.com/view_exercise.jsp?sport=sport&amp;exercise_name=gopher%20u%20abs" TargetMode="External"/><Relationship Id="rId69" Type="http://schemas.openxmlformats.org/officeDocument/2006/relationships/hyperlink" Target="http://www.xlathlete.com/view_exercise.jsp?sport=sport&amp;exercise_name=dumbbell%20straight%20leg%20deadlift" TargetMode="External"/><Relationship Id="rId77" Type="http://schemas.openxmlformats.org/officeDocument/2006/relationships/drawing" Target="../drawings/drawing22.xml"/><Relationship Id="rId8" Type="http://schemas.openxmlformats.org/officeDocument/2006/relationships/hyperlink" Target="http://www.xlathlete.com/view_exercise.jsp?sport=sport&amp;exercise_name=med%20ball%20toe%20touches" TargetMode="External"/><Relationship Id="rId51" Type="http://schemas.openxmlformats.org/officeDocument/2006/relationships/hyperlink" Target="http://www.xlathlete.com/view_exercise.jsp?sport=sport&amp;exercise_name=body%20weight%20squats" TargetMode="External"/><Relationship Id="rId72" Type="http://schemas.openxmlformats.org/officeDocument/2006/relationships/hyperlink" Target="http://www.xlathlete.com/view_exercise.jsp?sport=sport&amp;exercise_name=body%20weight%20squats" TargetMode="External"/><Relationship Id="rId3" Type="http://schemas.openxmlformats.org/officeDocument/2006/relationships/hyperlink" Target="http://www.xlathlete.com/view_exercise.jsp?sport=sport&amp;exercise_name=med%20ball%20toe%20touches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dynamic%20supine%20lat%20pull%20down" TargetMode="External"/><Relationship Id="rId25" Type="http://schemas.openxmlformats.org/officeDocument/2006/relationships/hyperlink" Target="http://www.xlathlete.com/view_exercise.jsp?sport=sport&amp;exercise_name=bench%20press" TargetMode="External"/><Relationship Id="rId33" Type="http://schemas.openxmlformats.org/officeDocument/2006/relationships/hyperlink" Target="http://www.xlathlete.com/view_exercise.jsp?sport=sport&amp;exercise_name=twisting%20row" TargetMode="External"/><Relationship Id="rId38" Type="http://schemas.openxmlformats.org/officeDocument/2006/relationships/hyperlink" Target="http://www.xlathlete.com/view_exercise.jsp?sport=sport&amp;exercise_name=dumbbell%20incline%20press" TargetMode="External"/><Relationship Id="rId46" Type="http://schemas.openxmlformats.org/officeDocument/2006/relationships/hyperlink" Target="http://www.xlathlete.com/view_exercise.jsp?sport=sport&amp;exercise_name=dumbbell%20tricep%20extension%20adaptability" TargetMode="External"/><Relationship Id="rId59" Type="http://schemas.openxmlformats.org/officeDocument/2006/relationships/hyperlink" Target="http://www.xlathlete.com/view_exercise.jsp?sport=sport&amp;exercise_name=dumbbell%20incline%20press" TargetMode="External"/><Relationship Id="rId67" Type="http://schemas.openxmlformats.org/officeDocument/2006/relationships/hyperlink" Target="http://www.xlathlete.com/view_exercise.jsp?sport=sport&amp;exercise_name=walking%20lunge" TargetMode="External"/><Relationship Id="rId20" Type="http://schemas.openxmlformats.org/officeDocument/2006/relationships/hyperlink" Target="http://www.xlathlete.com/view_exercise.jsp?sport=sport&amp;exercise_name=body%20weight%20squats" TargetMode="External"/><Relationship Id="rId41" Type="http://schemas.openxmlformats.org/officeDocument/2006/relationships/hyperlink" Target="http://www.xlathlete.com/view_exercise.jsp?sport=sport&amp;exercise_name=tricep%20push%20down" TargetMode="External"/><Relationship Id="rId54" Type="http://schemas.openxmlformats.org/officeDocument/2006/relationships/hyperlink" Target="http://www.xlathlete.com/view_exercise.jsp?sport=sport&amp;exercise_name=piston%20squat" TargetMode="External"/><Relationship Id="rId62" Type="http://schemas.openxmlformats.org/officeDocument/2006/relationships/hyperlink" Target="http://www.xlathlete.com/view_exercise.jsp?sport=sport&amp;exercise_name=lat%20pull%20chin%20grip" TargetMode="External"/><Relationship Id="rId70" Type="http://schemas.openxmlformats.org/officeDocument/2006/relationships/hyperlink" Target="http://www.xlathlete.com/view_exercise.jsp?sport=sport&amp;exercise_name=body%20weight%20squats" TargetMode="External"/><Relationship Id="rId75" Type="http://schemas.openxmlformats.org/officeDocument/2006/relationships/hyperlink" Target="http://www.xlathlete.com/view_exercise.jsp?sport=sport&amp;exercise_name=piston%20squat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browse_drills.jsp?sport_program_id=54&amp;browse_sport_id=0&amp;drill_type=0" TargetMode="External"/></Relationships>
</file>

<file path=xl/worksheets/_rels/sheet2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dumbbell%20incline%20fly" TargetMode="External"/><Relationship Id="rId26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dumbbell%20bench%20press" TargetMode="External"/><Relationship Id="rId21" Type="http://schemas.openxmlformats.org/officeDocument/2006/relationships/hyperlink" Target="http://www.xlathlete.com/view_exercise.jsp?sport=sport&amp;exercise_name=body%20weight%20squats" TargetMode="External"/><Relationship Id="rId34" Type="http://schemas.openxmlformats.org/officeDocument/2006/relationships/hyperlink" Target="http://www.xlathlete.com/view_exercise.jsp?sport=sport&amp;exercise_name=close%20grip%20push%20up" TargetMode="External"/><Relationship Id="rId42" Type="http://schemas.openxmlformats.org/officeDocument/2006/relationships/hyperlink" Target="http://www.xlathlete.com/view_exercise.jsp?sport=sport&amp;exercise_name=full%20bench%20curl%20up" TargetMode="External"/><Relationship Id="rId47" Type="http://schemas.openxmlformats.org/officeDocument/2006/relationships/hyperlink" Target="http://www.xlathlete.com/view_exercise.jsp?sport=sport&amp;exercise_name=alternating%20dumbbell%20curl" TargetMode="External"/><Relationship Id="rId50" Type="http://schemas.openxmlformats.org/officeDocument/2006/relationships/hyperlink" Target="http://www.xlathlete.com/view_exercise.jsp?sport=sport&amp;exercise_name=body%20weight%20squats" TargetMode="External"/><Relationship Id="rId55" Type="http://schemas.openxmlformats.org/officeDocument/2006/relationships/hyperlink" Target="http://www.xlathlete.com/view_exercise.jsp?sport=sport&amp;exercise_name=ball%20leg%20curls" TargetMode="External"/><Relationship Id="rId63" Type="http://schemas.openxmlformats.org/officeDocument/2006/relationships/hyperlink" Target="http://www.xlathlete.com/view_exercise.jsp?sport=sport&amp;exercise_name=straight%20bar%20curl" TargetMode="External"/><Relationship Id="rId68" Type="http://schemas.openxmlformats.org/officeDocument/2006/relationships/hyperlink" Target="http://www.xlathlete.com/view_exercise.jsp?sport=sport&amp;exercise_name=bench%20glute%20lift" TargetMode="External"/><Relationship Id="rId76" Type="http://schemas.openxmlformats.org/officeDocument/2006/relationships/printerSettings" Target="../printerSettings/printerSettings24.bin"/><Relationship Id="rId7" Type="http://schemas.openxmlformats.org/officeDocument/2006/relationships/hyperlink" Target="http://www.xlathlete.com/view_exercise.jsp?sport=sport&amp;exercise_name=med%20ball%20twist" TargetMode="External"/><Relationship Id="rId71" Type="http://schemas.openxmlformats.org/officeDocument/2006/relationships/hyperlink" Target="http://www.xlathlete.com/view_exercise.jsp?sport=sport&amp;exercise_name=body%20weight%20squats" TargetMode="External"/><Relationship Id="rId2" Type="http://schemas.openxmlformats.org/officeDocument/2006/relationships/hyperlink" Target="http://www.xlathlete.com/view_exercise.jsp?sport=sport&amp;exercise_name=med%20ball%20twist" TargetMode="External"/><Relationship Id="rId16" Type="http://schemas.openxmlformats.org/officeDocument/2006/relationships/hyperlink" Target="http://www.xlathlete.com/view_exercise.jsp?sport=sport&amp;exercise_name=back%20squat" TargetMode="External"/><Relationship Id="rId29" Type="http://schemas.openxmlformats.org/officeDocument/2006/relationships/hyperlink" Target="http://www.xlathlete.com/view_exercise.jsp?sport=sport&amp;exercise_name=med%20ball%20twist" TargetMode="External"/><Relationship Id="rId11" Type="http://schemas.openxmlformats.org/officeDocument/2006/relationships/hyperlink" Target="http://www.xlathlete.com/browse_drills.jsp?sport_program_id=54&amp;browse_sport_id=0&amp;drill_type=0" TargetMode="External"/><Relationship Id="rId24" Type="http://schemas.openxmlformats.org/officeDocument/2006/relationships/hyperlink" Target="http://www.xlathlete.com/view_exercise.jsp?sport=sport&amp;exercise_name=ball%20leg%20curls" TargetMode="External"/><Relationship Id="rId32" Type="http://schemas.openxmlformats.org/officeDocument/2006/relationships/hyperlink" Target="http://www.xlathlete.com/view_exercise.jsp?sport=sport&amp;exercise_name=gopher%20u%20abs" TargetMode="External"/><Relationship Id="rId37" Type="http://schemas.openxmlformats.org/officeDocument/2006/relationships/hyperlink" Target="http://www.xlathlete.com/view_exercise.jsp?sport=sport&amp;exercise_name=twisting%20row" TargetMode="External"/><Relationship Id="rId40" Type="http://schemas.openxmlformats.org/officeDocument/2006/relationships/hyperlink" Target="http://www.xlathlete.com/view_exercise.jsp?sport=sport&amp;exercise_name=reverse%20curl" TargetMode="External"/><Relationship Id="rId45" Type="http://schemas.openxmlformats.org/officeDocument/2006/relationships/hyperlink" Target="http://www.xlathlete.com/view_exercise.jsp?sport=sport&amp;exercise_name=lat%20pull%20chin%20grip" TargetMode="External"/><Relationship Id="rId53" Type="http://schemas.openxmlformats.org/officeDocument/2006/relationships/hyperlink" Target="http://www.xlathlete.com/view_exercise.jsp?sport=sport&amp;exercise_name=body%20weight%20squats" TargetMode="External"/><Relationship Id="rId58" Type="http://schemas.openxmlformats.org/officeDocument/2006/relationships/hyperlink" Target="http://www.xlathlete.com/view_exercise.jsp?sport=sport&amp;exercise_name=dumbbell%20curl%20to%20press" TargetMode="External"/><Relationship Id="rId66" Type="http://schemas.openxmlformats.org/officeDocument/2006/relationships/hyperlink" Target="http://www.xlathlete.com/view_exercise.jsp?sport=sport&amp;exercise_name=arnold%20press" TargetMode="External"/><Relationship Id="rId74" Type="http://schemas.openxmlformats.org/officeDocument/2006/relationships/hyperlink" Target="http://www.xlathlete.com/view_exercise.jsp?sport=sport&amp;exercise_name=body%20weight%20squats" TargetMode="External"/><Relationship Id="rId5" Type="http://schemas.openxmlformats.org/officeDocument/2006/relationships/hyperlink" Target="http://www.xlathlete.com/view_exercise.jsp?sport=sport&amp;exercise_name=toe%20reach%20squat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body%20weight%20squats" TargetMode="External"/><Relationship Id="rId28" Type="http://schemas.openxmlformats.org/officeDocument/2006/relationships/hyperlink" Target="http://www.xlathlete.com/view_exercise.jsp?sport=sport&amp;exercise_name=supinate%20pronate%20tricep%20extension" TargetMode="External"/><Relationship Id="rId36" Type="http://schemas.openxmlformats.org/officeDocument/2006/relationships/hyperlink" Target="http://www.xlathlete.com/view_exercise.jsp?sport=sport&amp;exercise_name=back%20step%20up" TargetMode="External"/><Relationship Id="rId49" Type="http://schemas.openxmlformats.org/officeDocument/2006/relationships/hyperlink" Target="http://www.xlathlete.com/view_exercise.jsp?sport=sport&amp;exercise_name=body%20weight%20squats" TargetMode="External"/><Relationship Id="rId57" Type="http://schemas.openxmlformats.org/officeDocument/2006/relationships/hyperlink" Target="http://www.xlathlete.com/view_exercise.jsp?sport=sport&amp;exercise_name=lat%20pull%20down" TargetMode="External"/><Relationship Id="rId61" Type="http://schemas.openxmlformats.org/officeDocument/2006/relationships/hyperlink" Target="http://www.xlathlete.com/view_exercise.jsp?sport=sport&amp;exercise_name=med%20ball%20twist" TargetMode="External"/><Relationship Id="rId10" Type="http://schemas.openxmlformats.org/officeDocument/2006/relationships/hyperlink" Target="http://www.xlathlete.com/view_exercise.jsp?sport=sport&amp;exercise_name=toe%20reach%20squat" TargetMode="External"/><Relationship Id="rId19" Type="http://schemas.openxmlformats.org/officeDocument/2006/relationships/hyperlink" Target="http://www.xlathlete.com/view_exercise.jsp?sport=sport&amp;exercise_name=body%20weight%20squats" TargetMode="External"/><Relationship Id="rId31" Type="http://schemas.openxmlformats.org/officeDocument/2006/relationships/hyperlink" Target="http://www.xlathlete.com/view_exercise.jsp?sport=sport&amp;exercise_name=over%20head%20lateral%20raise" TargetMode="External"/><Relationship Id="rId44" Type="http://schemas.openxmlformats.org/officeDocument/2006/relationships/hyperlink" Target="http://www.xlathlete.com/view_exercise.jsp?sport=sport&amp;exercise_name=med%20ball%20twist" TargetMode="External"/><Relationship Id="rId52" Type="http://schemas.openxmlformats.org/officeDocument/2006/relationships/hyperlink" Target="http://www.xlathlete.com/view_exercise.jsp?sport=sport&amp;exercise_name=body%20weight%20squats" TargetMode="External"/><Relationship Id="rId60" Type="http://schemas.openxmlformats.org/officeDocument/2006/relationships/hyperlink" Target="http://www.xlathlete.com/view_exercise.jsp?sport=sport&amp;exercise_name=supinate%20pronate%20tricep%20extension" TargetMode="External"/><Relationship Id="rId65" Type="http://schemas.openxmlformats.org/officeDocument/2006/relationships/hyperlink" Target="http://www.xlathlete.com/view_exercise.jsp?sport=sport&amp;exercise_name=reverse%20grip%20tricep%20push%20down%20adaptability" TargetMode="External"/><Relationship Id="rId73" Type="http://schemas.openxmlformats.org/officeDocument/2006/relationships/hyperlink" Target="http://www.xlathlete.com/view_exercise.jsp?sport=sport&amp;exercise_name=body%20weight%20squats" TargetMode="External"/><Relationship Id="rId4" Type="http://schemas.openxmlformats.org/officeDocument/2006/relationships/hyperlink" Target="http://www.xlathlete.com/view_exercise.jsp?sport=sport&amp;exercise_name=3%20way%20hamstring%20touch" TargetMode="External"/><Relationship Id="rId9" Type="http://schemas.openxmlformats.org/officeDocument/2006/relationships/hyperlink" Target="http://www.xlathlete.com/view_exercise.jsp?sport=sport&amp;exercise_name=3%20way%20hamstring%20touch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body%20weight%20squats" TargetMode="External"/><Relationship Id="rId27" Type="http://schemas.openxmlformats.org/officeDocument/2006/relationships/hyperlink" Target="http://www.xlathlete.com/view_exercise.jsp?sport=sport&amp;exercise_name=piston%20squat" TargetMode="External"/><Relationship Id="rId30" Type="http://schemas.openxmlformats.org/officeDocument/2006/relationships/hyperlink" Target="http://www.xlathlete.com/view_exercise.jsp?sport=sport&amp;exercise_name=bench%20glute%20lift" TargetMode="External"/><Relationship Id="rId35" Type="http://schemas.openxmlformats.org/officeDocument/2006/relationships/hyperlink" Target="http://www.xlathlete.com/view_exercise.jsp?sport=sport&amp;exercise_name=straight%20bar%20curl" TargetMode="External"/><Relationship Id="rId43" Type="http://schemas.openxmlformats.org/officeDocument/2006/relationships/hyperlink" Target="http://www.xlathlete.com/view_exercise.jsp?sport=sport&amp;exercise_name=over%20head%20lateral%20raise" TargetMode="External"/><Relationship Id="rId48" Type="http://schemas.openxmlformats.org/officeDocument/2006/relationships/hyperlink" Target="http://www.xlathlete.com/view_exercise.jsp?sport=sport&amp;exercise_name=dumbbell%20straight%20leg%20deadlift" TargetMode="External"/><Relationship Id="rId56" Type="http://schemas.openxmlformats.org/officeDocument/2006/relationships/hyperlink" Target="http://www.xlathlete.com/view_exercise.jsp?sport=sport&amp;exercise_name=bench%20press" TargetMode="External"/><Relationship Id="rId64" Type="http://schemas.openxmlformats.org/officeDocument/2006/relationships/hyperlink" Target="http://www.xlathlete.com/view_exercise.jsp?sport=sport&amp;exercise_name=gopher%20u%20abs" TargetMode="External"/><Relationship Id="rId69" Type="http://schemas.openxmlformats.org/officeDocument/2006/relationships/hyperlink" Target="http://www.xlathlete.com/view_exercise.jsp?sport=sport&amp;exercise_name=dumbbell%20straight%20leg%20deadlift" TargetMode="External"/><Relationship Id="rId77" Type="http://schemas.openxmlformats.org/officeDocument/2006/relationships/drawing" Target="../drawings/drawing23.xml"/><Relationship Id="rId8" Type="http://schemas.openxmlformats.org/officeDocument/2006/relationships/hyperlink" Target="http://www.xlathlete.com/view_exercise.jsp?sport=sport&amp;exercise_name=med%20ball%20toe%20touches" TargetMode="External"/><Relationship Id="rId51" Type="http://schemas.openxmlformats.org/officeDocument/2006/relationships/hyperlink" Target="http://www.xlathlete.com/view_exercise.jsp?sport=sport&amp;exercise_name=body%20weight%20squats" TargetMode="External"/><Relationship Id="rId72" Type="http://schemas.openxmlformats.org/officeDocument/2006/relationships/hyperlink" Target="http://www.xlathlete.com/view_exercise.jsp?sport=sport&amp;exercise_name=body%20weight%20squats" TargetMode="External"/><Relationship Id="rId3" Type="http://schemas.openxmlformats.org/officeDocument/2006/relationships/hyperlink" Target="http://www.xlathlete.com/view_exercise.jsp?sport=sport&amp;exercise_name=med%20ball%20toe%20touches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dynamic%20supine%20lat%20pull%20down" TargetMode="External"/><Relationship Id="rId25" Type="http://schemas.openxmlformats.org/officeDocument/2006/relationships/hyperlink" Target="http://www.xlathlete.com/view_exercise.jsp?sport=sport&amp;exercise_name=bench%20press" TargetMode="External"/><Relationship Id="rId33" Type="http://schemas.openxmlformats.org/officeDocument/2006/relationships/hyperlink" Target="http://www.xlathlete.com/view_exercise.jsp?sport=sport&amp;exercise_name=twisting%20row" TargetMode="External"/><Relationship Id="rId38" Type="http://schemas.openxmlformats.org/officeDocument/2006/relationships/hyperlink" Target="http://www.xlathlete.com/view_exercise.jsp?sport=sport&amp;exercise_name=dumbbell%20incline%20press" TargetMode="External"/><Relationship Id="rId46" Type="http://schemas.openxmlformats.org/officeDocument/2006/relationships/hyperlink" Target="http://www.xlathlete.com/view_exercise.jsp?sport=sport&amp;exercise_name=dumbbell%20tricep%20extension%20adaptability" TargetMode="External"/><Relationship Id="rId59" Type="http://schemas.openxmlformats.org/officeDocument/2006/relationships/hyperlink" Target="http://www.xlathlete.com/view_exercise.jsp?sport=sport&amp;exercise_name=dumbbell%20incline%20press" TargetMode="External"/><Relationship Id="rId67" Type="http://schemas.openxmlformats.org/officeDocument/2006/relationships/hyperlink" Target="http://www.xlathlete.com/view_exercise.jsp?sport=sport&amp;exercise_name=walking%20lunge" TargetMode="External"/><Relationship Id="rId20" Type="http://schemas.openxmlformats.org/officeDocument/2006/relationships/hyperlink" Target="http://www.xlathlete.com/view_exercise.jsp?sport=sport&amp;exercise_name=body%20weight%20squats" TargetMode="External"/><Relationship Id="rId41" Type="http://schemas.openxmlformats.org/officeDocument/2006/relationships/hyperlink" Target="http://www.xlathlete.com/view_exercise.jsp?sport=sport&amp;exercise_name=tricep%20push%20down" TargetMode="External"/><Relationship Id="rId54" Type="http://schemas.openxmlformats.org/officeDocument/2006/relationships/hyperlink" Target="http://www.xlathlete.com/view_exercise.jsp?sport=sport&amp;exercise_name=piston%20squat" TargetMode="External"/><Relationship Id="rId62" Type="http://schemas.openxmlformats.org/officeDocument/2006/relationships/hyperlink" Target="http://www.xlathlete.com/view_exercise.jsp?sport=sport&amp;exercise_name=lat%20pull%20chin%20grip" TargetMode="External"/><Relationship Id="rId70" Type="http://schemas.openxmlformats.org/officeDocument/2006/relationships/hyperlink" Target="http://www.xlathlete.com/view_exercise.jsp?sport=sport&amp;exercise_name=body%20weight%20squats" TargetMode="External"/><Relationship Id="rId75" Type="http://schemas.openxmlformats.org/officeDocument/2006/relationships/hyperlink" Target="http://www.xlathlete.com/view_exercise.jsp?sport=sport&amp;exercise_name=piston%20squat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browse_drills.jsp?sport_program_id=54&amp;browse_sport_id=0&amp;drill_type=0" TargetMode="External"/></Relationships>
</file>

<file path=xl/worksheets/_rels/sheet25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bench%20press" TargetMode="External"/><Relationship Id="rId26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power%20step%20up" TargetMode="External"/><Relationship Id="rId21" Type="http://schemas.openxmlformats.org/officeDocument/2006/relationships/hyperlink" Target="http://www.xlathlete.com/view_exercise.jsp?sport=sport&amp;exercise_name=bulgarian%20split%20deadlift" TargetMode="External"/><Relationship Id="rId34" Type="http://schemas.openxmlformats.org/officeDocument/2006/relationships/hyperlink" Target="http://www.xlathlete.com/view_exercise.jsp?sport=sport&amp;exercise_name=push%20up" TargetMode="External"/><Relationship Id="rId42" Type="http://schemas.openxmlformats.org/officeDocument/2006/relationships/hyperlink" Target="http://www.xlathlete.com/view_exercise.jsp?sport=sport&amp;exercise_name=bench%20press%20eccentric" TargetMode="External"/><Relationship Id="rId47" Type="http://schemas.openxmlformats.org/officeDocument/2006/relationships/hyperlink" Target="http://www.xlathlete.com/view_exercise.jsp?sport=sport&amp;exercise_name=dynamic%20supine%20lat%20pull%20down" TargetMode="External"/><Relationship Id="rId50" Type="http://schemas.openxmlformats.org/officeDocument/2006/relationships/hyperlink" Target="http://www.xlathlete.com/view_exercise.jsp?sport=sport&amp;exercise_name=dumbbell%20rdl" TargetMode="External"/><Relationship Id="rId55" Type="http://schemas.openxmlformats.org/officeDocument/2006/relationships/hyperlink" Target="http://www.xlathlete.com/view_exercise.jsp?sport=sport&amp;exercise_name=isometric%20ball%20groin%20squeeze" TargetMode="External"/><Relationship Id="rId63" Type="http://schemas.openxmlformats.org/officeDocument/2006/relationships/hyperlink" Target="http://www.xlathlete.com/view_exercise.jsp?sport=sport&amp;exercise_name=hip%20flexor%20prone%20eccentric%20contralateral" TargetMode="External"/><Relationship Id="rId68" Type="http://schemas.openxmlformats.org/officeDocument/2006/relationships/hyperlink" Target="http://www.xlathlete.com/view_drill.jsp?drill_id=824&amp;browse_sport_program_id=87&amp;drill_type=1" TargetMode="External"/><Relationship Id="rId76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4" Type="http://schemas.openxmlformats.org/officeDocument/2006/relationships/hyperlink" Target="http://www.xlathlete.com/view_exercise.jsp?sport=sport&amp;exercise_name=cuban%20press" TargetMode="External"/><Relationship Id="rId7" Type="http://schemas.openxmlformats.org/officeDocument/2006/relationships/hyperlink" Target="http://www.xlathlete.com/view_exercise.jsp?sport=sport&amp;exercise_name=quadraped%20backward%20leg%20circles" TargetMode="External"/><Relationship Id="rId71" Type="http://schemas.openxmlformats.org/officeDocument/2006/relationships/hyperlink" Target="http://www.xlathlete.com/view_drill.jsp?drill_id=824&amp;browse_sport_program_id=87&amp;drill_type=1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back%20squat" TargetMode="External"/><Relationship Id="rId29" Type="http://schemas.openxmlformats.org/officeDocument/2006/relationships/hyperlink" Target="http://www.xlathlete.com/view_exercise.jsp?sport=sport&amp;exercise_name=dumbbell%20bent%20over%20row" TargetMode="External"/><Relationship Id="rId11" Type="http://schemas.openxmlformats.org/officeDocument/2006/relationships/hyperlink" Target="http://www.xlathlete.com/view_exercise.jsp?sport=sport&amp;exercise_name=push%20up%20scapula%20shrug" TargetMode="External"/><Relationship Id="rId24" Type="http://schemas.openxmlformats.org/officeDocument/2006/relationships/hyperlink" Target="http://www.xlathlete.com/view_exercise.jsp?sport=sport&amp;exercise_name=dumbbell%20bench%20press" TargetMode="External"/><Relationship Id="rId32" Type="http://schemas.openxmlformats.org/officeDocument/2006/relationships/hyperlink" Target="http://www.xlathlete.com/view_exercise.jsp?sport=sport&amp;exercise_name=supinate%20pronate%20tricep%20extension" TargetMode="External"/><Relationship Id="rId37" Type="http://schemas.openxmlformats.org/officeDocument/2006/relationships/hyperlink" Target="http://www.xlathlete.com/view_exercise.jsp?sport=sport&amp;exercise_name=toe%20reach%20squat" TargetMode="External"/><Relationship Id="rId40" Type="http://schemas.openxmlformats.org/officeDocument/2006/relationships/hyperlink" Target="http://www.xlathlete.com/view_exercise.jsp?sport=sport&amp;exercise_name=dumbbell%20curl%20to%20press" TargetMode="External"/><Relationship Id="rId45" Type="http://schemas.openxmlformats.org/officeDocument/2006/relationships/hyperlink" Target="http://www.xlathlete.com/view_exercise.jsp?sport=sport&amp;exercise_name=dumbbell%20incline%20press" TargetMode="External"/><Relationship Id="rId53" Type="http://schemas.openxmlformats.org/officeDocument/2006/relationships/hyperlink" Target="http://www.xlathlete.com/view_exercise.jsp?sport=sport&amp;exercise_name=manual%204-way%20neck" TargetMode="External"/><Relationship Id="rId58" Type="http://schemas.openxmlformats.org/officeDocument/2006/relationships/hyperlink" Target="http://www.xlathlete.com/view_exercise.jsp?sport=sport&amp;exercise_name=hex%20bar%20deadlift" TargetMode="External"/><Relationship Id="rId66" Type="http://schemas.openxmlformats.org/officeDocument/2006/relationships/hyperlink" Target="http://www.xlathlete.com/view_drill.jsp?drill_id=824&amp;browse_sport_program_id=87&amp;drill_type=1" TargetMode="External"/><Relationship Id="rId74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7" Type="http://schemas.openxmlformats.org/officeDocument/2006/relationships/drawing" Target="../drawings/drawing24.xml"/><Relationship Id="rId5" Type="http://schemas.openxmlformats.org/officeDocument/2006/relationships/hyperlink" Target="http://www.xlathlete.com/view_exercise.jsp?sport=sport&amp;exercise_name=standing%20d2%20patterns" TargetMode="External"/><Relationship Id="rId61" Type="http://schemas.openxmlformats.org/officeDocument/2006/relationships/hyperlink" Target="http://www.xlathlete.com/view_exercise.jsp?sport=sport&amp;exercise_name=arnold%20press" TargetMode="External"/><Relationship Id="rId82" Type="http://schemas.openxmlformats.org/officeDocument/2006/relationships/hyperlink" Target="http://www.xlathlete.com/view_exercise.jsp?sport=sport&amp;exercise_name=nordic%20hamstring%20curls" TargetMode="External"/><Relationship Id="rId19" Type="http://schemas.openxmlformats.org/officeDocument/2006/relationships/hyperlink" Target="http://www.xlathlete.com/view_exercise.jsp?sport=sport&amp;exercise_name=bench%20press" TargetMode="External"/><Relationship Id="rId4" Type="http://schemas.openxmlformats.org/officeDocument/2006/relationships/hyperlink" Target="http://www.xlathlete.com/view_exercise.jsp?sport=sport&amp;exercise_name=standing%20d1%20pattern" TargetMode="External"/><Relationship Id="rId9" Type="http://schemas.openxmlformats.org/officeDocument/2006/relationships/hyperlink" Target="http://www.xlathlete.com/view_exercise.jsp?sport=sport&amp;exercise_name=push%20up%20scapula%20shrug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single%20leg%20back%20squat" TargetMode="External"/><Relationship Id="rId27" Type="http://schemas.openxmlformats.org/officeDocument/2006/relationships/hyperlink" Target="http://www.xlathlete.com/view_exercise.jsp?sport=sport&amp;exercise_name=single%20leg%20calf%20raise%20with%20knee%20bend" TargetMode="External"/><Relationship Id="rId30" Type="http://schemas.openxmlformats.org/officeDocument/2006/relationships/hyperlink" Target="http://www.xlathlete.com/view_exercise.jsp?sport=sport&amp;exercise_name=tuck%20jump" TargetMode="External"/><Relationship Id="rId35" Type="http://schemas.openxmlformats.org/officeDocument/2006/relationships/hyperlink" Target="http://www.xlathlete.com/view_exercise.jsp?sport=sport&amp;exercise_name=pull%20up%20x" TargetMode="External"/><Relationship Id="rId43" Type="http://schemas.openxmlformats.org/officeDocument/2006/relationships/hyperlink" Target="http://www.xlathlete.com/view_exercise.jsp?sport=sport&amp;exercise_name=dips" TargetMode="External"/><Relationship Id="rId48" Type="http://schemas.openxmlformats.org/officeDocument/2006/relationships/hyperlink" Target="http://www.xlathlete.com/view_exercise.jsp?sport=sport&amp;exercise_name=clap%20push%20up" TargetMode="External"/><Relationship Id="rId56" Type="http://schemas.openxmlformats.org/officeDocument/2006/relationships/hyperlink" Target="http://www.xlathlete.com/view_exercise.jsp?sport=sport&amp;exercise_name=quadraped%20kick%20back" TargetMode="External"/><Relationship Id="rId64" Type="http://schemas.openxmlformats.org/officeDocument/2006/relationships/hyperlink" Target="http://www.xlathlete.com/view_exercise.jsp?sport=sport&amp;exercise_name=split%20drop%20isometrics%20with%20lunge%20jump" TargetMode="External"/><Relationship Id="rId69" Type="http://schemas.openxmlformats.org/officeDocument/2006/relationships/hyperlink" Target="http://www.xlathlete.com/view_drill.jsp?drill_id=824&amp;browse_sport_program_id=87&amp;drill_type=1" TargetMode="External"/><Relationship Id="rId77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" Type="http://schemas.openxmlformats.org/officeDocument/2006/relationships/hyperlink" Target="http://www.xlathlete.com/view_exercise.jsp?sport=sport&amp;exercise_name=tea%20cup" TargetMode="External"/><Relationship Id="rId51" Type="http://schemas.openxmlformats.org/officeDocument/2006/relationships/hyperlink" Target="http://www.xlathlete.com/view_exercise.jsp?sport=sport&amp;exercise_name=squat%20drop%20pause%20jump" TargetMode="External"/><Relationship Id="rId72" Type="http://schemas.openxmlformats.org/officeDocument/2006/relationships/hyperlink" Target="http://www.xlathlete.com/view_drill.jsp?drill_id=824&amp;browse_sport_program_id=87&amp;drill_type=1" TargetMode="External"/><Relationship Id="rId80" Type="http://schemas.openxmlformats.org/officeDocument/2006/relationships/hyperlink" Target="http://www.xlathlete.com/view_exercise.jsp?sport=sport&amp;exercise_name=glute%20bar%20lifts" TargetMode="External"/><Relationship Id="rId85" Type="http://schemas.openxmlformats.org/officeDocument/2006/relationships/hyperlink" Target="http://www.xlathlete.com/view_exercise.jsp?sport=sport&amp;exercise_name=over%20head%20lateral%20raise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dumbbell%20bench%20press" TargetMode="External"/><Relationship Id="rId33" Type="http://schemas.openxmlformats.org/officeDocument/2006/relationships/hyperlink" Target="http://www.xlathlete.com/view_exercise.jsp?sport=sport&amp;exercise_name=med%20ball%20pass" TargetMode="External"/><Relationship Id="rId38" Type="http://schemas.openxmlformats.org/officeDocument/2006/relationships/hyperlink" Target="http://www.xlathlete.com/view_exercise.jsp?sport=sport&amp;exercise_name=sport%20back%20squat%20eccentric" TargetMode="External"/><Relationship Id="rId46" Type="http://schemas.openxmlformats.org/officeDocument/2006/relationships/hyperlink" Target="http://www.xlathlete.com/view_exercise.jsp?sport=sport&amp;exercise_name=3%20way%20hamstring%20touch" TargetMode="External"/><Relationship Id="rId59" Type="http://schemas.openxmlformats.org/officeDocument/2006/relationships/hyperlink" Target="http://www.xlathlete.com/view_exercise.jsp?sport=sport&amp;exercise_name=standing%20broad%20jump" TargetMode="External"/><Relationship Id="rId67" Type="http://schemas.openxmlformats.org/officeDocument/2006/relationships/hyperlink" Target="http://www.xlathlete.com/view_exercise.jsp?sport=sport&amp;exercise_name=front%20lateral%20dumbbell%20step%20up" TargetMode="External"/><Relationship Id="rId20" Type="http://schemas.openxmlformats.org/officeDocument/2006/relationships/hyperlink" Target="http://www.xlathlete.com/view_exercise.jsp?sport=sport&amp;exercise_name=hex%20bar%20deadlift" TargetMode="External"/><Relationship Id="rId41" Type="http://schemas.openxmlformats.org/officeDocument/2006/relationships/hyperlink" Target="http://www.xlathlete.com/view_exercise.jsp?sport=sport&amp;exercise_name=tea%20cup" TargetMode="External"/><Relationship Id="rId54" Type="http://schemas.openxmlformats.org/officeDocument/2006/relationships/hyperlink" Target="http://www.xlathlete.com/view_exercise.jsp?sport=sport&amp;exercise_name=gopher%20u%20abs" TargetMode="External"/><Relationship Id="rId62" Type="http://schemas.openxmlformats.org/officeDocument/2006/relationships/hyperlink" Target="http://www.xlathlete.com/view_exercise.jsp?sport=sport&amp;exercise_name=double%20leg%20v%20up" TargetMode="External"/><Relationship Id="rId70" Type="http://schemas.openxmlformats.org/officeDocument/2006/relationships/hyperlink" Target="http://www.xlathlete.com/view_drill.jsp?drill_id=824&amp;browse_sport_program_id=87&amp;drill_type=1" TargetMode="External"/><Relationship Id="rId75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quadraped%20forward%20leg%20circles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ingle%20leg%20back%20squat" TargetMode="External"/><Relationship Id="rId28" Type="http://schemas.openxmlformats.org/officeDocument/2006/relationships/hyperlink" Target="http://www.xlathlete.com/view_exercise.jsp?sport=sport&amp;exercise_name=dumbbell%20bench%20press" TargetMode="External"/><Relationship Id="rId36" Type="http://schemas.openxmlformats.org/officeDocument/2006/relationships/hyperlink" Target="http://www.xlathlete.com/view_exercise.jsp?sport=sport&amp;exercise_name=single%20leg%20calf%20raise%20with%20knee%20bend" TargetMode="External"/><Relationship Id="rId49" Type="http://schemas.openxmlformats.org/officeDocument/2006/relationships/hyperlink" Target="http://www.xlathlete.com/view_exercise.jsp?sport=sport&amp;exercise_name=push%20up%20drop" TargetMode="External"/><Relationship Id="rId57" Type="http://schemas.openxmlformats.org/officeDocument/2006/relationships/hyperlink" Target="http://www.xlathlete.com/view_exercise.jsp?sport=sport&amp;exercise_name=glute%20swings" TargetMode="External"/><Relationship Id="rId10" Type="http://schemas.openxmlformats.org/officeDocument/2006/relationships/hyperlink" Target="http://www.xlathlete.com/view_exercise.jsp?sport=sport&amp;exercise_name=cuban%20press%20incline%20figure%208" TargetMode="External"/><Relationship Id="rId31" Type="http://schemas.openxmlformats.org/officeDocument/2006/relationships/hyperlink" Target="http://www.xlathlete.com/view_exercise.jsp?sport=sport&amp;exercise_name=superman" TargetMode="External"/><Relationship Id="rId44" Type="http://schemas.openxmlformats.org/officeDocument/2006/relationships/hyperlink" Target="http://www.xlathlete.com/view_exercise.jsp?sport=sport&amp;exercise_name=zottman%20curls" TargetMode="External"/><Relationship Id="rId52" Type="http://schemas.openxmlformats.org/officeDocument/2006/relationships/hyperlink" Target="http://www.xlathlete.com/view_exercise.jsp?sport=sport&amp;exercise_name=hip%20flexor%20eccentric%20prone" TargetMode="External"/><Relationship Id="rId60" Type="http://schemas.openxmlformats.org/officeDocument/2006/relationships/hyperlink" Target="http://www.xlathlete.com/view_exercise.jsp?sport=sport&amp;exercise_name=lat%20pull%20chin%20grip" TargetMode="External"/><Relationship Id="rId65" Type="http://schemas.openxmlformats.org/officeDocument/2006/relationships/hyperlink" Target="http://www.xlathlete.com/view_exercise.jsp?sport=sport&amp;exercise_name=dumbbell%20walking%20lunge%20with%20pause" TargetMode="External"/><Relationship Id="rId7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8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1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6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bench%20press" TargetMode="External"/><Relationship Id="rId26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power%20step%20up" TargetMode="External"/><Relationship Id="rId21" Type="http://schemas.openxmlformats.org/officeDocument/2006/relationships/hyperlink" Target="http://www.xlathlete.com/view_exercise.jsp?sport=sport&amp;exercise_name=bulgarian%20split%20deadlift" TargetMode="External"/><Relationship Id="rId34" Type="http://schemas.openxmlformats.org/officeDocument/2006/relationships/hyperlink" Target="http://www.xlathlete.com/view_exercise.jsp?sport=sport&amp;exercise_name=push%20up" TargetMode="External"/><Relationship Id="rId42" Type="http://schemas.openxmlformats.org/officeDocument/2006/relationships/hyperlink" Target="http://www.xlathlete.com/view_exercise.jsp?sport=sport&amp;exercise_name=bench%20press%20isometric" TargetMode="External"/><Relationship Id="rId47" Type="http://schemas.openxmlformats.org/officeDocument/2006/relationships/hyperlink" Target="http://www.xlathlete.com/view_exercise.jsp?sport=sport&amp;exercise_name=dynamic%20supine%20lat%20pull%20down" TargetMode="External"/><Relationship Id="rId50" Type="http://schemas.openxmlformats.org/officeDocument/2006/relationships/hyperlink" Target="http://www.xlathlete.com/view_exercise.jsp?sport=sport&amp;exercise_name=dumbbell%20rdl" TargetMode="External"/><Relationship Id="rId55" Type="http://schemas.openxmlformats.org/officeDocument/2006/relationships/hyperlink" Target="http://www.xlathlete.com/view_exercise.jsp?sport=sport&amp;exercise_name=quadraped%20kick%20back" TargetMode="External"/><Relationship Id="rId63" Type="http://schemas.openxmlformats.org/officeDocument/2006/relationships/hyperlink" Target="http://www.xlathlete.com/view_drill.jsp?drill_id=824&amp;browse_sport_program_id=87&amp;drill_type=1" TargetMode="External"/><Relationship Id="rId68" Type="http://schemas.openxmlformats.org/officeDocument/2006/relationships/hyperlink" Target="http://www.xlathlete.com/view_drill.jsp?drill_id=824&amp;browse_sport_program_id=87&amp;drill_type=1" TargetMode="External"/><Relationship Id="rId76" Type="http://schemas.openxmlformats.org/officeDocument/2006/relationships/hyperlink" Target="http://www.xlathlete.com/view_exercise.jsp?sport=sport&amp;exercise_name=glute%20bar%20lifts" TargetMode="External"/><Relationship Id="rId84" Type="http://schemas.openxmlformats.org/officeDocument/2006/relationships/hyperlink" Target="http://www.xlathlete.com/view_exercise.jsp?sport=sport&amp;exercise_name=squat%20drop%20pause%20jump" TargetMode="External"/><Relationship Id="rId7" Type="http://schemas.openxmlformats.org/officeDocument/2006/relationships/hyperlink" Target="http://www.xlathlete.com/view_exercise.jsp?sport=sport&amp;exercise_name=quadraped%20backward%20leg%20circles" TargetMode="External"/><Relationship Id="rId71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back%20squat" TargetMode="External"/><Relationship Id="rId29" Type="http://schemas.openxmlformats.org/officeDocument/2006/relationships/hyperlink" Target="http://www.xlathlete.com/view_exercise.jsp?sport=sport&amp;exercise_name=dumbbell%20bent%20over%20row" TargetMode="External"/><Relationship Id="rId11" Type="http://schemas.openxmlformats.org/officeDocument/2006/relationships/hyperlink" Target="http://www.xlathlete.com/view_exercise.jsp?sport=sport&amp;exercise_name=push%20up%20scapula%20shrug" TargetMode="External"/><Relationship Id="rId24" Type="http://schemas.openxmlformats.org/officeDocument/2006/relationships/hyperlink" Target="http://www.xlathlete.com/view_exercise.jsp?sport=sport&amp;exercise_name=dumbbell%20bench%20press" TargetMode="External"/><Relationship Id="rId32" Type="http://schemas.openxmlformats.org/officeDocument/2006/relationships/hyperlink" Target="http://www.xlathlete.com/view_exercise.jsp?sport=sport&amp;exercise_name=supinate%20pronate%20tricep%20extension" TargetMode="External"/><Relationship Id="rId37" Type="http://schemas.openxmlformats.org/officeDocument/2006/relationships/hyperlink" Target="http://www.xlathlete.com/view_exercise.jsp?sport=sport&amp;exercise_name=toe%20reach%20squat" TargetMode="External"/><Relationship Id="rId40" Type="http://schemas.openxmlformats.org/officeDocument/2006/relationships/hyperlink" Target="http://www.xlathlete.com/view_exercise.jsp?sport=sport&amp;exercise_name=dumbbell%20curl%20to%20press" TargetMode="External"/><Relationship Id="rId45" Type="http://schemas.openxmlformats.org/officeDocument/2006/relationships/hyperlink" Target="http://www.xlathlete.com/view_exercise.jsp?sport=sport&amp;exercise_name=dumbbell%20incline%20press" TargetMode="External"/><Relationship Id="rId53" Type="http://schemas.openxmlformats.org/officeDocument/2006/relationships/hyperlink" Target="http://www.xlathlete.com/view_exercise.jsp?sport=sport&amp;exercise_name=gopher%20u%20abs" TargetMode="External"/><Relationship Id="rId58" Type="http://schemas.openxmlformats.org/officeDocument/2006/relationships/hyperlink" Target="http://www.xlathlete.com/view_exercise.jsp?sport=sport&amp;exercise_name=standing%20broad%20jump" TargetMode="External"/><Relationship Id="rId66" Type="http://schemas.openxmlformats.org/officeDocument/2006/relationships/hyperlink" Target="http://www.xlathlete.com/view_drill.jsp?drill_id=824&amp;browse_sport_program_id=87&amp;drill_type=1" TargetMode="External"/><Relationship Id="rId74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9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7" Type="http://schemas.openxmlformats.org/officeDocument/2006/relationships/drawing" Target="../drawings/drawing25.xml"/><Relationship Id="rId5" Type="http://schemas.openxmlformats.org/officeDocument/2006/relationships/hyperlink" Target="http://www.xlathlete.com/view_exercise.jsp?sport=sport&amp;exercise_name=standing%20d2%20patterns" TargetMode="External"/><Relationship Id="rId61" Type="http://schemas.openxmlformats.org/officeDocument/2006/relationships/hyperlink" Target="http://www.xlathlete.com/view_exercise.jsp?sport=sport&amp;exercise_name=double%20leg%20v%20up" TargetMode="External"/><Relationship Id="rId82" Type="http://schemas.openxmlformats.org/officeDocument/2006/relationships/hyperlink" Target="http://www.xlathlete.com/view_exercise.jsp?sport=sport&amp;exercise_name=split%20drop%20isometrics%20with%20lunge%20jump" TargetMode="External"/><Relationship Id="rId19" Type="http://schemas.openxmlformats.org/officeDocument/2006/relationships/hyperlink" Target="http://www.xlathlete.com/view_exercise.jsp?sport=sport&amp;exercise_name=bench%20press" TargetMode="External"/><Relationship Id="rId4" Type="http://schemas.openxmlformats.org/officeDocument/2006/relationships/hyperlink" Target="http://www.xlathlete.com/view_exercise.jsp?sport=sport&amp;exercise_name=standing%20d1%20pattern" TargetMode="External"/><Relationship Id="rId9" Type="http://schemas.openxmlformats.org/officeDocument/2006/relationships/hyperlink" Target="http://www.xlathlete.com/view_exercise.jsp?sport=sport&amp;exercise_name=push%20up%20scapula%20shrug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single%20leg%20back%20squat" TargetMode="External"/><Relationship Id="rId27" Type="http://schemas.openxmlformats.org/officeDocument/2006/relationships/hyperlink" Target="http://www.xlathlete.com/view_exercise.jsp?sport=sport&amp;exercise_name=single%20leg%20calf%20raise%20with%20knee%20bend" TargetMode="External"/><Relationship Id="rId30" Type="http://schemas.openxmlformats.org/officeDocument/2006/relationships/hyperlink" Target="http://www.xlathlete.com/view_exercise.jsp?sport=sport&amp;exercise_name=tuck%20jump" TargetMode="External"/><Relationship Id="rId35" Type="http://schemas.openxmlformats.org/officeDocument/2006/relationships/hyperlink" Target="http://www.xlathlete.com/view_exercise.jsp?sport=sport&amp;exercise_name=pull%20up%20x" TargetMode="External"/><Relationship Id="rId43" Type="http://schemas.openxmlformats.org/officeDocument/2006/relationships/hyperlink" Target="http://www.xlathlete.com/view_exercise.jsp?sport=sport&amp;exercise_name=dips" TargetMode="External"/><Relationship Id="rId48" Type="http://schemas.openxmlformats.org/officeDocument/2006/relationships/hyperlink" Target="http://www.xlathlete.com/view_exercise.jsp?sport=sport&amp;exercise_name=clap%20push%20up" TargetMode="External"/><Relationship Id="rId56" Type="http://schemas.openxmlformats.org/officeDocument/2006/relationships/hyperlink" Target="http://www.xlathlete.com/view_exercise.jsp?sport=sport&amp;exercise_name=glute%20swings" TargetMode="External"/><Relationship Id="rId64" Type="http://schemas.openxmlformats.org/officeDocument/2006/relationships/hyperlink" Target="http://www.xlathlete.com/view_exercise.jsp?sport=sport&amp;exercise_name=front%20lateral%20dumbbell%20step%20up" TargetMode="External"/><Relationship Id="rId69" Type="http://schemas.openxmlformats.org/officeDocument/2006/relationships/hyperlink" Target="http://www.xlathlete.com/view_drill.jsp?drill_id=824&amp;browse_sport_program_id=87&amp;drill_type=1" TargetMode="External"/><Relationship Id="rId77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" Type="http://schemas.openxmlformats.org/officeDocument/2006/relationships/hyperlink" Target="http://www.xlathlete.com/view_exercise.jsp?sport=sport&amp;exercise_name=tea%20cup" TargetMode="External"/><Relationship Id="rId51" Type="http://schemas.openxmlformats.org/officeDocument/2006/relationships/hyperlink" Target="http://www.xlathlete.com/view_exercise.jsp?sport=sport&amp;exercise_name=hip%20flexor%20eccentric%20prone" TargetMode="External"/><Relationship Id="rId72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0" Type="http://schemas.openxmlformats.org/officeDocument/2006/relationships/hyperlink" Target="http://www.xlathlete.com/view_exercise.jsp?sport=sport&amp;exercise_name=over%20head%20lateral%20raise" TargetMode="External"/><Relationship Id="rId85" Type="http://schemas.openxmlformats.org/officeDocument/2006/relationships/hyperlink" Target="http://www.xlathlete.com/view_exercise.jsp?sport=sport&amp;exercise_name=hip%20flexor%20prone%20isometric%20contralateral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dumbbell%20bench%20press" TargetMode="External"/><Relationship Id="rId33" Type="http://schemas.openxmlformats.org/officeDocument/2006/relationships/hyperlink" Target="http://www.xlathlete.com/view_exercise.jsp?sport=sport&amp;exercise_name=med%20ball%20pass" TargetMode="External"/><Relationship Id="rId38" Type="http://schemas.openxmlformats.org/officeDocument/2006/relationships/hyperlink" Target="http://www.xlathlete.com/view_exercise.jsp?sport=sport&amp;exercise_name=back%20squat%20sport%20isometrics" TargetMode="External"/><Relationship Id="rId46" Type="http://schemas.openxmlformats.org/officeDocument/2006/relationships/hyperlink" Target="http://www.xlathlete.com/view_exercise.jsp?sport=sport&amp;exercise_name=3%20way%20hamstring%20touch" TargetMode="External"/><Relationship Id="rId59" Type="http://schemas.openxmlformats.org/officeDocument/2006/relationships/hyperlink" Target="http://www.xlathlete.com/view_exercise.jsp?sport=sport&amp;exercise_name=lat%20pull%20chin%20grip" TargetMode="External"/><Relationship Id="rId67" Type="http://schemas.openxmlformats.org/officeDocument/2006/relationships/hyperlink" Target="http://www.xlathlete.com/view_drill.jsp?drill_id=824&amp;browse_sport_program_id=87&amp;drill_type=1" TargetMode="External"/><Relationship Id="rId20" Type="http://schemas.openxmlformats.org/officeDocument/2006/relationships/hyperlink" Target="http://www.xlathlete.com/view_exercise.jsp?sport=sport&amp;exercise_name=hex%20bar%20deadlift" TargetMode="External"/><Relationship Id="rId41" Type="http://schemas.openxmlformats.org/officeDocument/2006/relationships/hyperlink" Target="http://www.xlathlete.com/view_exercise.jsp?sport=sport&amp;exercise_name=tea%20cup" TargetMode="External"/><Relationship Id="rId54" Type="http://schemas.openxmlformats.org/officeDocument/2006/relationships/hyperlink" Target="http://www.xlathlete.com/view_exercise.jsp?sport=sport&amp;exercise_name=isometric%20ball%20groin%20squeeze" TargetMode="External"/><Relationship Id="rId62" Type="http://schemas.openxmlformats.org/officeDocument/2006/relationships/hyperlink" Target="http://www.xlathlete.com/view_exercise.jsp?sport=sport&amp;exercise_name=dumbbell%20walking%20lunge%20with%20pause" TargetMode="External"/><Relationship Id="rId70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5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8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quadraped%20forward%20leg%20circles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ingle%20leg%20back%20squat" TargetMode="External"/><Relationship Id="rId28" Type="http://schemas.openxmlformats.org/officeDocument/2006/relationships/hyperlink" Target="http://www.xlathlete.com/view_exercise.jsp?sport=sport&amp;exercise_name=dumbbell%20bench%20press" TargetMode="External"/><Relationship Id="rId36" Type="http://schemas.openxmlformats.org/officeDocument/2006/relationships/hyperlink" Target="http://www.xlathlete.com/view_exercise.jsp?sport=sport&amp;exercise_name=single%20leg%20calf%20raise%20with%20knee%20bend" TargetMode="External"/><Relationship Id="rId49" Type="http://schemas.openxmlformats.org/officeDocument/2006/relationships/hyperlink" Target="http://www.xlathlete.com/view_exercise.jsp?sport=sport&amp;exercise_name=push%20up%20drop" TargetMode="External"/><Relationship Id="rId57" Type="http://schemas.openxmlformats.org/officeDocument/2006/relationships/hyperlink" Target="http://www.xlathlete.com/view_exercise.jsp?sport=sport&amp;exercise_name=hex%20bar%20isometric%20high%20position%20deadlift" TargetMode="External"/><Relationship Id="rId10" Type="http://schemas.openxmlformats.org/officeDocument/2006/relationships/hyperlink" Target="http://www.xlathlete.com/view_exercise.jsp?sport=sport&amp;exercise_name=cuban%20press%20incline%20figure%208" TargetMode="External"/><Relationship Id="rId31" Type="http://schemas.openxmlformats.org/officeDocument/2006/relationships/hyperlink" Target="http://www.xlathlete.com/view_exercise.jsp?sport=sport&amp;exercise_name=superman" TargetMode="External"/><Relationship Id="rId44" Type="http://schemas.openxmlformats.org/officeDocument/2006/relationships/hyperlink" Target="http://www.xlathlete.com/view_exercise.jsp?sport=sport&amp;exercise_name=zottman%20curls" TargetMode="External"/><Relationship Id="rId52" Type="http://schemas.openxmlformats.org/officeDocument/2006/relationships/hyperlink" Target="http://www.xlathlete.com/view_exercise.jsp?sport=sport&amp;exercise_name=manual%204-way%20neck" TargetMode="External"/><Relationship Id="rId60" Type="http://schemas.openxmlformats.org/officeDocument/2006/relationships/hyperlink" Target="http://www.xlathlete.com/view_exercise.jsp?sport=sport&amp;exercise_name=arnold%20press" TargetMode="External"/><Relationship Id="rId65" Type="http://schemas.openxmlformats.org/officeDocument/2006/relationships/hyperlink" Target="http://www.xlathlete.com/view_drill.jsp?drill_id=824&amp;browse_sport_program_id=87&amp;drill_type=1" TargetMode="External"/><Relationship Id="rId73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8" Type="http://schemas.openxmlformats.org/officeDocument/2006/relationships/hyperlink" Target="http://www.xlathlete.com/view_exercise.jsp?sport=sport&amp;exercise_name=nordic%20hamstring%20curls" TargetMode="External"/><Relationship Id="rId81" Type="http://schemas.openxmlformats.org/officeDocument/2006/relationships/hyperlink" Target="http://www.xlathlete.com/view_exercise.jsp?sport=sport&amp;exercise_name=external%20rotation%20laying%20drops" TargetMode="External"/><Relationship Id="rId86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lathlete.com/view_exercise.jsp?sport=sport&amp;exercise_name=med%20ball%20toe%20touches" TargetMode="External"/><Relationship Id="rId18" Type="http://schemas.openxmlformats.org/officeDocument/2006/relationships/hyperlink" Target="http://www.xlathlete.com/view_exercise.jsp?sport=sport&amp;exercise_name=bench%20press" TargetMode="External"/><Relationship Id="rId26" Type="http://schemas.openxmlformats.org/officeDocument/2006/relationships/hyperlink" Target="http://www.xlathlete.com/view_exercise.jsp?sport=sport&amp;exercise_name=dumbbell%20curl%20to%20press" TargetMode="External"/><Relationship Id="rId39" Type="http://schemas.openxmlformats.org/officeDocument/2006/relationships/hyperlink" Target="http://www.xlathlete.com/view_exercise.jsp?sport=sport&amp;exercise_name=dumbbell%20curl%20to%20press" TargetMode="External"/><Relationship Id="rId21" Type="http://schemas.openxmlformats.org/officeDocument/2006/relationships/hyperlink" Target="http://www.xlathlete.com/view_exercise.jsp?sport=sport&amp;exercise_name=bulgarian%20split%20deadlift" TargetMode="External"/><Relationship Id="rId34" Type="http://schemas.openxmlformats.org/officeDocument/2006/relationships/hyperlink" Target="http://www.xlathlete.com/view_exercise.jsp?sport=sport&amp;exercise_name=pull%20up%20x" TargetMode="External"/><Relationship Id="rId42" Type="http://schemas.openxmlformats.org/officeDocument/2006/relationships/hyperlink" Target="http://www.xlathlete.com/view_exercise.jsp?sport=sport&amp;exercise_name=dips" TargetMode="External"/><Relationship Id="rId47" Type="http://schemas.openxmlformats.org/officeDocument/2006/relationships/hyperlink" Target="http://www.xlathlete.com/view_exercise.jsp?sport=sport&amp;exercise_name=push%20up%20drop" TargetMode="External"/><Relationship Id="rId50" Type="http://schemas.openxmlformats.org/officeDocument/2006/relationships/hyperlink" Target="http://www.xlathlete.com/view_exercise.jsp?sport=sport&amp;exercise_name=manual%204-way%20neck" TargetMode="External"/><Relationship Id="rId55" Type="http://schemas.openxmlformats.org/officeDocument/2006/relationships/hyperlink" Target="http://www.xlathlete.com/view_exercise.jsp?sport=sport&amp;exercise_name=hex%20bar%20deadlift%20oscillatory%20reactive" TargetMode="External"/><Relationship Id="rId63" Type="http://schemas.openxmlformats.org/officeDocument/2006/relationships/hyperlink" Target="http://www.xlathlete.com/view_drill.jsp?drill_id=824&amp;browse_sport_program_id=87&amp;drill_type=1" TargetMode="External"/><Relationship Id="rId68" Type="http://schemas.openxmlformats.org/officeDocument/2006/relationships/hyperlink" Target="http://www.xlathlete.com/view_exercise.jsp?sport=sport&amp;exercise_name=over%20head%20lateral%20raise" TargetMode="External"/><Relationship Id="rId76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" Type="http://schemas.openxmlformats.org/officeDocument/2006/relationships/hyperlink" Target="http://www.xlathlete.com/view_exercise.jsp?sport=sport&amp;exercise_name=quadraped%20backward%20leg%20circles" TargetMode="External"/><Relationship Id="rId71" Type="http://schemas.openxmlformats.org/officeDocument/2006/relationships/hyperlink" Target="http://www.xlathlete.com/view_exercise.jsp?sport=sport&amp;exercise_name=hip%20flexor%20prone%20oc%20contralateral" TargetMode="External"/><Relationship Id="rId2" Type="http://schemas.openxmlformats.org/officeDocument/2006/relationships/hyperlink" Target="http://www.xlathlete.com/browse_drills.jsp?sport_program_id=54&amp;browse_sport_id=0&amp;drill_type=0" TargetMode="External"/><Relationship Id="rId16" Type="http://schemas.openxmlformats.org/officeDocument/2006/relationships/hyperlink" Target="http://www.xlathlete.com/view_exercise.jsp?sport=sport&amp;exercise_name=back%20squat" TargetMode="External"/><Relationship Id="rId29" Type="http://schemas.openxmlformats.org/officeDocument/2006/relationships/hyperlink" Target="http://www.xlathlete.com/view_exercise.jsp?sport=sport&amp;exercise_name=tuck%20jump" TargetMode="External"/><Relationship Id="rId11" Type="http://schemas.openxmlformats.org/officeDocument/2006/relationships/hyperlink" Target="http://www.xlathlete.com/view_exercise.jsp?sport=sport&amp;exercise_name=push%20up%20scapula%20shrug" TargetMode="External"/><Relationship Id="rId24" Type="http://schemas.openxmlformats.org/officeDocument/2006/relationships/hyperlink" Target="http://www.xlathlete.com/view_exercise.jsp?sport=sport&amp;exercise_name=dumbbell%20bench%20press" TargetMode="External"/><Relationship Id="rId32" Type="http://schemas.openxmlformats.org/officeDocument/2006/relationships/hyperlink" Target="http://www.xlathlete.com/view_exercise.jsp?sport=sport&amp;exercise_name=med%20ball%20pass" TargetMode="External"/><Relationship Id="rId37" Type="http://schemas.openxmlformats.org/officeDocument/2006/relationships/hyperlink" Target="http://www.xlathlete.com/view_exercise.jsp?sport=sport&amp;exercise_name=sport%20back%20squat%20reactive" TargetMode="External"/><Relationship Id="rId40" Type="http://schemas.openxmlformats.org/officeDocument/2006/relationships/hyperlink" Target="http://www.xlathlete.com/view_exercise.jsp?sport=sport&amp;exercise_name=tea%20cup" TargetMode="External"/><Relationship Id="rId45" Type="http://schemas.openxmlformats.org/officeDocument/2006/relationships/hyperlink" Target="http://www.xlathlete.com/view_exercise.jsp?sport=sport&amp;exercise_name=dynamic%20supine%20lat%20pull%20down" TargetMode="External"/><Relationship Id="rId53" Type="http://schemas.openxmlformats.org/officeDocument/2006/relationships/hyperlink" Target="http://www.xlathlete.com/view_exercise.jsp?sport=sport&amp;exercise_name=quadraped%20kick%20back" TargetMode="External"/><Relationship Id="rId58" Type="http://schemas.openxmlformats.org/officeDocument/2006/relationships/hyperlink" Target="http://www.xlathlete.com/view_exercise.jsp?sport=sport&amp;exercise_name=arnold%20press" TargetMode="External"/><Relationship Id="rId66" Type="http://schemas.openxmlformats.org/officeDocument/2006/relationships/hyperlink" Target="http://www.xlathlete.com/view_exercise.jsp?sport=sport&amp;exercise_name=glute%20bar%20lifts" TargetMode="External"/><Relationship Id="rId74" Type="http://schemas.openxmlformats.org/officeDocument/2006/relationships/hyperlink" Target="http://www.xlathlete.com/view_exercise.jsp?sport=sport&amp;exercise_name=dumbbell%20bent%20over%20row%20oc" TargetMode="External"/><Relationship Id="rId5" Type="http://schemas.openxmlformats.org/officeDocument/2006/relationships/hyperlink" Target="http://www.xlathlete.com/view_exercise.jsp?sport=sport&amp;exercise_name=standing%20d2%20patterns" TargetMode="External"/><Relationship Id="rId15" Type="http://schemas.openxmlformats.org/officeDocument/2006/relationships/hyperlink" Target="http://www.xlathlete.com/view_exercise.jsp?sport=sport&amp;exercise_name=toe%20reach%20squat" TargetMode="External"/><Relationship Id="rId23" Type="http://schemas.openxmlformats.org/officeDocument/2006/relationships/hyperlink" Target="http://www.xlathlete.com/view_exercise.jsp?sport=sport&amp;exercise_name=single%20leg%20back%20squat" TargetMode="External"/><Relationship Id="rId28" Type="http://schemas.openxmlformats.org/officeDocument/2006/relationships/hyperlink" Target="http://www.xlathlete.com/view_exercise.jsp?sport=sport&amp;exercise_name=dumbbell%20bench%20press" TargetMode="External"/><Relationship Id="rId36" Type="http://schemas.openxmlformats.org/officeDocument/2006/relationships/hyperlink" Target="http://www.xlathlete.com/view_exercise.jsp?sport=sport&amp;exercise_name=toe%20reach%20squat" TargetMode="External"/><Relationship Id="rId49" Type="http://schemas.openxmlformats.org/officeDocument/2006/relationships/hyperlink" Target="http://www.xlathlete.com/view_exercise.jsp?sport=sport&amp;exercise_name=hip%20flexor%20eccentric%20prone" TargetMode="External"/><Relationship Id="rId57" Type="http://schemas.openxmlformats.org/officeDocument/2006/relationships/hyperlink" Target="http://www.xlathlete.com/view_exercise.jsp?sport=sport&amp;exercise_name=lat%20pull%20chin%20grip" TargetMode="External"/><Relationship Id="rId61" Type="http://schemas.openxmlformats.org/officeDocument/2006/relationships/hyperlink" Target="http://www.xlathlete.com/view_exercise.jsp?sport=sport&amp;exercise_name=front%20lateral%20dumbbell%20step%20up" TargetMode="External"/><Relationship Id="rId10" Type="http://schemas.openxmlformats.org/officeDocument/2006/relationships/hyperlink" Target="http://www.xlathlete.com/view_exercise.jsp?sport=sport&amp;exercise_name=cuban%20press%20incline%20figure%208" TargetMode="External"/><Relationship Id="rId19" Type="http://schemas.openxmlformats.org/officeDocument/2006/relationships/hyperlink" Target="http://www.xlathlete.com/view_exercise.jsp?sport=sport&amp;exercise_name=bench%20press" TargetMode="External"/><Relationship Id="rId31" Type="http://schemas.openxmlformats.org/officeDocument/2006/relationships/hyperlink" Target="http://www.xlathlete.com/view_exercise.jsp?sport=sport&amp;exercise_name=supinate%20pronate%20tricep%20extension" TargetMode="External"/><Relationship Id="rId44" Type="http://schemas.openxmlformats.org/officeDocument/2006/relationships/hyperlink" Target="http://www.xlathlete.com/view_exercise.jsp?sport=sport&amp;exercise_name=3%20way%20hamstring%20touch" TargetMode="External"/><Relationship Id="rId52" Type="http://schemas.openxmlformats.org/officeDocument/2006/relationships/hyperlink" Target="http://www.xlathlete.com/view_exercise.jsp?sport=sport&amp;exercise_name=ball%20groin%20squeeze%20oscillatory" TargetMode="External"/><Relationship Id="rId60" Type="http://schemas.openxmlformats.org/officeDocument/2006/relationships/hyperlink" Target="http://www.xlathlete.com/view_drill.jsp?drill_id=824&amp;browse_sport_program_id=87&amp;drill_type=1" TargetMode="External"/><Relationship Id="rId65" Type="http://schemas.openxmlformats.org/officeDocument/2006/relationships/hyperlink" Target="http://www.xlathlete.com/view_drill.jsp?drill_id=824&amp;browse_sport_program_id=87&amp;drill_type=1http://www.xlathlete.com/view_drill.jsp?drill_id=824&amp;browse_sport_program_id=87&amp;drill_type=1" TargetMode="External"/><Relationship Id="rId73" Type="http://schemas.openxmlformats.org/officeDocument/2006/relationships/hyperlink" Target="http://www.xlathlete.com/view_exercise.jsp?sport=sport&amp;exercise_name=dumbbell%20walking%20lunge%20switch" TargetMode="External"/><Relationship Id="rId78" Type="http://schemas.openxmlformats.org/officeDocument/2006/relationships/drawing" Target="../drawings/drawing26.xml"/><Relationship Id="rId4" Type="http://schemas.openxmlformats.org/officeDocument/2006/relationships/hyperlink" Target="http://www.xlathlete.com/view_exercise.jsp?sport=sport&amp;exercise_name=standing%20d1%20pattern" TargetMode="External"/><Relationship Id="rId9" Type="http://schemas.openxmlformats.org/officeDocument/2006/relationships/hyperlink" Target="http://www.xlathlete.com/view_exercise.jsp?sport=sport&amp;exercise_name=push%20up%20scapula%20shrug" TargetMode="External"/><Relationship Id="rId14" Type="http://schemas.openxmlformats.org/officeDocument/2006/relationships/hyperlink" Target="http://www.xlathlete.com/view_exercise.jsp?sport=sport&amp;exercise_name=3%20way%20hamstring%20touch" TargetMode="External"/><Relationship Id="rId22" Type="http://schemas.openxmlformats.org/officeDocument/2006/relationships/hyperlink" Target="http://www.xlathlete.com/view_exercise.jsp?sport=sport&amp;exercise_name=single%20leg%20back%20squat" TargetMode="External"/><Relationship Id="rId27" Type="http://schemas.openxmlformats.org/officeDocument/2006/relationships/hyperlink" Target="http://www.xlathlete.com/view_exercise.jsp?sport=sport&amp;exercise_name=single%20leg%20calf%20raise%20with%20knee%20bend" TargetMode="External"/><Relationship Id="rId30" Type="http://schemas.openxmlformats.org/officeDocument/2006/relationships/hyperlink" Target="http://www.xlathlete.com/view_exercise.jsp?sport=sport&amp;exercise_name=superman" TargetMode="External"/><Relationship Id="rId35" Type="http://schemas.openxmlformats.org/officeDocument/2006/relationships/hyperlink" Target="http://www.xlathlete.com/view_exercise.jsp?sport=sport&amp;exercise_name=single%20leg%20calf%20raise%20with%20knee%20bend" TargetMode="External"/><Relationship Id="rId43" Type="http://schemas.openxmlformats.org/officeDocument/2006/relationships/hyperlink" Target="http://www.xlathlete.com/view_exercise.jsp?sport=sport&amp;exercise_name=zottman%20curls" TargetMode="External"/><Relationship Id="rId48" Type="http://schemas.openxmlformats.org/officeDocument/2006/relationships/hyperlink" Target="http://www.xlathlete.com/view_exercise.jsp?sport=sport&amp;exercise_name=dumbbell%20rdl" TargetMode="External"/><Relationship Id="rId56" Type="http://schemas.openxmlformats.org/officeDocument/2006/relationships/hyperlink" Target="http://www.xlathlete.com/view_exercise.jsp?sport=sport&amp;exercise_name=standing%20broad%20jump" TargetMode="External"/><Relationship Id="rId64" Type="http://schemas.openxmlformats.org/officeDocument/2006/relationships/hyperlink" Target="http://www.xlathlete.com/view_drill.jsp?drill_id=824&amp;browse_sport_program_id=87&amp;drill_type=1" TargetMode="External"/><Relationship Id="rId69" Type="http://schemas.openxmlformats.org/officeDocument/2006/relationships/hyperlink" Target="http://www.xlathlete.com/view_exercise.jsp?sport=sport&amp;exercise_name=external%20rotation%20lying%20oc" TargetMode="External"/><Relationship Id="rId77" Type="http://schemas.openxmlformats.org/officeDocument/2006/relationships/printerSettings" Target="../printerSettings/printerSettings27.bin"/><Relationship Id="rId8" Type="http://schemas.openxmlformats.org/officeDocument/2006/relationships/hyperlink" Target="http://www.xlathlete.com/view_exercise.jsp?sport=sport&amp;exercise_name=tea%20cup" TargetMode="External"/><Relationship Id="rId51" Type="http://schemas.openxmlformats.org/officeDocument/2006/relationships/hyperlink" Target="http://www.xlathlete.com/view_exercise.jsp?sport=sport&amp;exercise_name=gopher%20u%20abs" TargetMode="External"/><Relationship Id="rId72" Type="http://schemas.openxmlformats.org/officeDocument/2006/relationships/hyperlink" Target="http://www.xlathlete.com/view_exercise.jsp?sport=sport&amp;exercise_name=Squat%20Jump%20Sand%20Bag%20AFSM" TargetMode="External"/><Relationship Id="rId3" Type="http://schemas.openxmlformats.org/officeDocument/2006/relationships/hyperlink" Target="http://www.xlathlete.com/browse_drills.jsp?sport_program_id=54&amp;browse_sport_id=0&amp;drill_type=0" TargetMode="External"/><Relationship Id="rId12" Type="http://schemas.openxmlformats.org/officeDocument/2006/relationships/hyperlink" Target="http://www.xlathlete.com/view_exercise.jsp?sport=sport&amp;exercise_name=med%20ball%20twist" TargetMode="External"/><Relationship Id="rId17" Type="http://schemas.openxmlformats.org/officeDocument/2006/relationships/hyperlink" Target="http://www.xlathlete.com/view_exercise.jsp?sport=sport&amp;exercise_name=back%20squat" TargetMode="External"/><Relationship Id="rId25" Type="http://schemas.openxmlformats.org/officeDocument/2006/relationships/hyperlink" Target="http://www.xlathlete.com/view_exercise.jsp?sport=sport&amp;exercise_name=dumbbell%20bench%20press" TargetMode="External"/><Relationship Id="rId33" Type="http://schemas.openxmlformats.org/officeDocument/2006/relationships/hyperlink" Target="http://www.xlathlete.com/view_exercise.jsp?sport=sport&amp;exercise_name=push%20up" TargetMode="External"/><Relationship Id="rId38" Type="http://schemas.openxmlformats.org/officeDocument/2006/relationships/hyperlink" Target="http://www.xlathlete.com/view_exercise.jsp?sport=sport&amp;exercise_name=power%20step%20up" TargetMode="External"/><Relationship Id="rId46" Type="http://schemas.openxmlformats.org/officeDocument/2006/relationships/hyperlink" Target="http://www.xlathlete.com/view_exercise.jsp?sport=sport&amp;exercise_name=clap%20push%20up" TargetMode="External"/><Relationship Id="rId59" Type="http://schemas.openxmlformats.org/officeDocument/2006/relationships/hyperlink" Target="http://www.xlathlete.com/view_exercise.jsp?sport=sport&amp;exercise_name=double%20leg%20v%20up" TargetMode="External"/><Relationship Id="rId67" Type="http://schemas.openxmlformats.org/officeDocument/2006/relationships/hyperlink" Target="http://www.xlathlete.com/view_exercise.jsp?sport=sport&amp;exercise_name=nordic%20hamstring%20curls" TargetMode="External"/><Relationship Id="rId20" Type="http://schemas.openxmlformats.org/officeDocument/2006/relationships/hyperlink" Target="http://www.xlathlete.com/view_exercise.jsp?sport=sport&amp;exercise_name=hex%20bar%20deadlift" TargetMode="External"/><Relationship Id="rId41" Type="http://schemas.openxmlformats.org/officeDocument/2006/relationships/hyperlink" Target="http://www.xlathlete.com/view_exercise.jsp?sport=sport&amp;exercise_name=bench%20press%202OC%20ASFM" TargetMode="External"/><Relationship Id="rId54" Type="http://schemas.openxmlformats.org/officeDocument/2006/relationships/hyperlink" Target="http://www.xlathlete.com/view_exercise.jsp?sport=sport&amp;exercise_name=glute%20swings" TargetMode="External"/><Relationship Id="rId62" Type="http://schemas.openxmlformats.org/officeDocument/2006/relationships/hyperlink" Target="http://www.xlathlete.com/view_drill.jsp?drill_id=824&amp;browse_sport_program_id=87&amp;drill_type=1" TargetMode="External"/><Relationship Id="rId70" Type="http://schemas.openxmlformats.org/officeDocument/2006/relationships/hyperlink" Target="http://www.xlathlete.com/view_exercise.jsp?sport=sport&amp;exercise_name=speed%20switch%20jump%20lunge" TargetMode="External"/><Relationship Id="rId75" Type="http://schemas.openxmlformats.org/officeDocument/2006/relationships/hyperlink" Target="http://www.xlathlete.com/view_exercise.jsp?sport=sport&amp;exercise_name=dumbbell%20incline%20press" TargetMode="External"/><Relationship Id="rId1" Type="http://schemas.openxmlformats.org/officeDocument/2006/relationships/hyperlink" Target="http://www.xlathlete.com/browse_drills.jsp?sport_program_id=54&amp;browse_sport_id=0&amp;drill_type=0" TargetMode="External"/><Relationship Id="rId6" Type="http://schemas.openxmlformats.org/officeDocument/2006/relationships/hyperlink" Target="http://www.xlathlete.com/view_exercise.jsp?sport=sport&amp;exercise_name=quadraped%20forward%20leg%20circ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"/>
  <sheetViews>
    <sheetView workbookViewId="0">
      <selection activeCell="B1" sqref="B1"/>
    </sheetView>
  </sheetViews>
  <sheetFormatPr defaultRowHeight="15" x14ac:dyDescent="0.25"/>
  <cols>
    <col min="1" max="1" width="6" customWidth="1"/>
    <col min="2" max="2" width="23.85546875" customWidth="1"/>
    <col min="3" max="5" width="12.42578125" customWidth="1"/>
  </cols>
  <sheetData>
    <row r="1" spans="1:5" x14ac:dyDescent="0.25">
      <c r="D1" s="20" t="s">
        <v>245</v>
      </c>
    </row>
    <row r="3" spans="1:5" x14ac:dyDescent="0.25">
      <c r="B3" t="s">
        <v>115</v>
      </c>
      <c r="C3" t="s">
        <v>8</v>
      </c>
      <c r="D3" t="s">
        <v>241</v>
      </c>
      <c r="E3" t="s">
        <v>116</v>
      </c>
    </row>
    <row r="4" spans="1:5" ht="19.5" customHeight="1" x14ac:dyDescent="0.25">
      <c r="A4">
        <v>1</v>
      </c>
      <c r="B4" s="15" t="s">
        <v>174</v>
      </c>
      <c r="C4" s="130">
        <v>100</v>
      </c>
      <c r="D4" s="130">
        <v>100</v>
      </c>
      <c r="E4" s="130">
        <v>100</v>
      </c>
    </row>
    <row r="5" spans="1:5" x14ac:dyDescent="0.25">
      <c r="A5">
        <v>2</v>
      </c>
      <c r="B5" s="16" t="s">
        <v>118</v>
      </c>
      <c r="C5" s="130">
        <v>550</v>
      </c>
      <c r="D5" s="130">
        <v>350</v>
      </c>
      <c r="E5" s="130">
        <v>600</v>
      </c>
    </row>
    <row r="6" spans="1:5" x14ac:dyDescent="0.25">
      <c r="A6">
        <v>3</v>
      </c>
      <c r="B6" s="17" t="s">
        <v>119</v>
      </c>
      <c r="C6" s="130">
        <v>303</v>
      </c>
      <c r="D6" s="130">
        <v>203</v>
      </c>
      <c r="E6" s="130">
        <v>253</v>
      </c>
    </row>
    <row r="7" spans="1:5" x14ac:dyDescent="0.25">
      <c r="A7">
        <v>4</v>
      </c>
      <c r="B7" s="17" t="s">
        <v>120</v>
      </c>
      <c r="C7" s="130">
        <v>304</v>
      </c>
      <c r="D7" s="130">
        <v>176</v>
      </c>
      <c r="E7" s="130">
        <v>254</v>
      </c>
    </row>
    <row r="8" spans="1:5" x14ac:dyDescent="0.25">
      <c r="A8">
        <v>5</v>
      </c>
      <c r="B8" s="17" t="s">
        <v>121</v>
      </c>
      <c r="C8" s="130">
        <v>305</v>
      </c>
      <c r="D8" s="130">
        <v>205</v>
      </c>
      <c r="E8" s="130">
        <v>255</v>
      </c>
    </row>
    <row r="9" spans="1:5" x14ac:dyDescent="0.25">
      <c r="A9">
        <v>6</v>
      </c>
      <c r="B9" s="17" t="s">
        <v>122</v>
      </c>
      <c r="C9" s="130">
        <v>306</v>
      </c>
      <c r="D9" s="130">
        <v>206</v>
      </c>
      <c r="E9" s="130">
        <v>256</v>
      </c>
    </row>
    <row r="10" spans="1:5" x14ac:dyDescent="0.25">
      <c r="A10">
        <v>7</v>
      </c>
      <c r="B10" s="17" t="s">
        <v>123</v>
      </c>
      <c r="C10" s="130">
        <v>307</v>
      </c>
      <c r="D10" s="130">
        <v>207</v>
      </c>
      <c r="E10" s="130">
        <v>257</v>
      </c>
    </row>
    <row r="11" spans="1:5" x14ac:dyDescent="0.25">
      <c r="A11">
        <v>8</v>
      </c>
      <c r="B11" s="17" t="s">
        <v>124</v>
      </c>
      <c r="C11" s="130">
        <v>308</v>
      </c>
      <c r="D11" s="130">
        <v>208</v>
      </c>
      <c r="E11" s="130">
        <v>258</v>
      </c>
    </row>
    <row r="12" spans="1:5" x14ac:dyDescent="0.25">
      <c r="A12">
        <v>9</v>
      </c>
      <c r="B12" s="17" t="s">
        <v>125</v>
      </c>
      <c r="C12" s="130">
        <v>309</v>
      </c>
      <c r="D12" s="130">
        <v>209</v>
      </c>
      <c r="E12" s="130">
        <v>259</v>
      </c>
    </row>
    <row r="13" spans="1:5" x14ac:dyDescent="0.25">
      <c r="A13">
        <v>10</v>
      </c>
      <c r="B13" s="17" t="s">
        <v>126</v>
      </c>
      <c r="C13" s="130">
        <v>310</v>
      </c>
      <c r="D13" s="130">
        <v>210</v>
      </c>
      <c r="E13" s="130">
        <v>260</v>
      </c>
    </row>
    <row r="14" spans="1:5" x14ac:dyDescent="0.25">
      <c r="A14">
        <v>11</v>
      </c>
      <c r="B14" s="17" t="s">
        <v>127</v>
      </c>
      <c r="C14" s="130">
        <v>311</v>
      </c>
      <c r="D14" s="130">
        <v>211</v>
      </c>
      <c r="E14" s="130">
        <v>261</v>
      </c>
    </row>
    <row r="15" spans="1:5" x14ac:dyDescent="0.25">
      <c r="A15">
        <v>12</v>
      </c>
      <c r="B15" s="17" t="s">
        <v>128</v>
      </c>
      <c r="C15" s="130">
        <v>312</v>
      </c>
      <c r="D15" s="130">
        <v>212</v>
      </c>
      <c r="E15" s="130">
        <v>262</v>
      </c>
    </row>
    <row r="16" spans="1:5" x14ac:dyDescent="0.25">
      <c r="A16">
        <v>13</v>
      </c>
      <c r="B16" s="17" t="s">
        <v>129</v>
      </c>
      <c r="C16" s="130">
        <v>313</v>
      </c>
      <c r="D16" s="130">
        <v>213</v>
      </c>
      <c r="E16" s="130">
        <v>263</v>
      </c>
    </row>
    <row r="17" spans="1:5" x14ac:dyDescent="0.25">
      <c r="A17">
        <v>14</v>
      </c>
      <c r="B17" s="17" t="s">
        <v>130</v>
      </c>
      <c r="C17" s="130">
        <v>314</v>
      </c>
      <c r="D17" s="130">
        <v>214</v>
      </c>
      <c r="E17" s="130">
        <v>264</v>
      </c>
    </row>
    <row r="18" spans="1:5" x14ac:dyDescent="0.25">
      <c r="A18">
        <v>15</v>
      </c>
      <c r="B18" s="17" t="s">
        <v>131</v>
      </c>
      <c r="C18" s="130">
        <v>315</v>
      </c>
      <c r="D18" s="130">
        <v>215</v>
      </c>
      <c r="E18" s="130">
        <v>265</v>
      </c>
    </row>
    <row r="19" spans="1:5" x14ac:dyDescent="0.25">
      <c r="A19">
        <v>16</v>
      </c>
      <c r="B19" s="18"/>
      <c r="C19" s="130">
        <v>316</v>
      </c>
      <c r="D19" s="130">
        <v>216</v>
      </c>
      <c r="E19" s="130">
        <v>266</v>
      </c>
    </row>
    <row r="20" spans="1:5" x14ac:dyDescent="0.25">
      <c r="A20">
        <v>17</v>
      </c>
      <c r="B20" s="18" t="s">
        <v>132</v>
      </c>
      <c r="C20" s="130">
        <v>317</v>
      </c>
      <c r="D20" s="130">
        <v>217</v>
      </c>
      <c r="E20" s="130">
        <v>267</v>
      </c>
    </row>
    <row r="21" spans="1:5" x14ac:dyDescent="0.25">
      <c r="A21">
        <v>18</v>
      </c>
      <c r="B21" s="17" t="s">
        <v>133</v>
      </c>
      <c r="C21" s="130">
        <v>318</v>
      </c>
      <c r="D21" s="130">
        <v>218</v>
      </c>
      <c r="E21" s="130">
        <v>268</v>
      </c>
    </row>
    <row r="22" spans="1:5" x14ac:dyDescent="0.25">
      <c r="A22">
        <v>19</v>
      </c>
      <c r="B22" s="17" t="s">
        <v>134</v>
      </c>
      <c r="C22" s="130">
        <v>319</v>
      </c>
      <c r="D22" s="130">
        <v>219</v>
      </c>
      <c r="E22" s="130">
        <v>269</v>
      </c>
    </row>
    <row r="23" spans="1:5" x14ac:dyDescent="0.25">
      <c r="A23">
        <v>20</v>
      </c>
      <c r="B23" s="17" t="s">
        <v>135</v>
      </c>
      <c r="C23" s="130">
        <v>320</v>
      </c>
      <c r="D23" s="130">
        <v>220</v>
      </c>
      <c r="E23" s="130">
        <v>270</v>
      </c>
    </row>
    <row r="24" spans="1:5" x14ac:dyDescent="0.25">
      <c r="A24">
        <v>21</v>
      </c>
      <c r="B24" s="17" t="s">
        <v>136</v>
      </c>
      <c r="C24" s="130">
        <v>321</v>
      </c>
      <c r="D24" s="130">
        <v>221</v>
      </c>
      <c r="E24" s="130">
        <v>271</v>
      </c>
    </row>
    <row r="25" spans="1:5" x14ac:dyDescent="0.25">
      <c r="A25">
        <v>22</v>
      </c>
      <c r="B25" s="17" t="s">
        <v>137</v>
      </c>
      <c r="C25" s="130">
        <v>322</v>
      </c>
      <c r="D25" s="130">
        <v>222</v>
      </c>
      <c r="E25" s="130">
        <v>272</v>
      </c>
    </row>
    <row r="26" spans="1:5" x14ac:dyDescent="0.25">
      <c r="A26">
        <v>23</v>
      </c>
      <c r="B26" s="17" t="s">
        <v>138</v>
      </c>
      <c r="C26" s="130">
        <v>323</v>
      </c>
      <c r="D26" s="130">
        <v>223</v>
      </c>
      <c r="E26" s="130">
        <v>273</v>
      </c>
    </row>
    <row r="27" spans="1:5" x14ac:dyDescent="0.25">
      <c r="A27">
        <v>24</v>
      </c>
      <c r="B27" s="17" t="s">
        <v>139</v>
      </c>
      <c r="C27" s="130">
        <v>324</v>
      </c>
      <c r="D27" s="130">
        <v>224</v>
      </c>
      <c r="E27" s="130">
        <v>274</v>
      </c>
    </row>
    <row r="28" spans="1:5" x14ac:dyDescent="0.25">
      <c r="A28">
        <v>25</v>
      </c>
      <c r="B28" s="17" t="s">
        <v>140</v>
      </c>
      <c r="C28" s="130">
        <v>325</v>
      </c>
      <c r="D28" s="130">
        <v>225</v>
      </c>
      <c r="E28" s="130">
        <v>275</v>
      </c>
    </row>
    <row r="29" spans="1:5" x14ac:dyDescent="0.25">
      <c r="A29">
        <v>26</v>
      </c>
      <c r="B29" s="17" t="s">
        <v>141</v>
      </c>
      <c r="C29" s="130">
        <v>326</v>
      </c>
      <c r="D29" s="130">
        <v>226</v>
      </c>
      <c r="E29" s="130">
        <v>276</v>
      </c>
    </row>
    <row r="30" spans="1:5" x14ac:dyDescent="0.25">
      <c r="A30">
        <v>27</v>
      </c>
      <c r="B30" s="17" t="s">
        <v>142</v>
      </c>
      <c r="C30" s="130">
        <v>327</v>
      </c>
      <c r="D30" s="130">
        <v>227</v>
      </c>
      <c r="E30" s="130">
        <v>277</v>
      </c>
    </row>
    <row r="31" spans="1:5" x14ac:dyDescent="0.25">
      <c r="A31">
        <v>28</v>
      </c>
      <c r="B31" s="17" t="s">
        <v>143</v>
      </c>
      <c r="C31" s="130">
        <v>328</v>
      </c>
      <c r="D31" s="130">
        <v>228</v>
      </c>
      <c r="E31" s="130">
        <v>278</v>
      </c>
    </row>
    <row r="32" spans="1:5" x14ac:dyDescent="0.25">
      <c r="A32">
        <v>29</v>
      </c>
      <c r="B32" s="18"/>
      <c r="C32" s="130">
        <v>329</v>
      </c>
      <c r="D32" s="130">
        <v>229</v>
      </c>
      <c r="E32" s="130">
        <v>279</v>
      </c>
    </row>
    <row r="33" spans="1:5" x14ac:dyDescent="0.25">
      <c r="A33">
        <v>30</v>
      </c>
      <c r="B33" s="18" t="s">
        <v>144</v>
      </c>
      <c r="C33" s="130">
        <v>330</v>
      </c>
      <c r="D33" s="130">
        <v>230</v>
      </c>
      <c r="E33" s="130">
        <v>280</v>
      </c>
    </row>
    <row r="34" spans="1:5" x14ac:dyDescent="0.25">
      <c r="A34">
        <v>31</v>
      </c>
      <c r="B34" s="18" t="s">
        <v>242</v>
      </c>
      <c r="C34" s="130">
        <v>500</v>
      </c>
      <c r="D34" s="130">
        <v>500</v>
      </c>
      <c r="E34" s="130">
        <v>500</v>
      </c>
    </row>
    <row r="35" spans="1:5" x14ac:dyDescent="0.25">
      <c r="A35">
        <v>32</v>
      </c>
      <c r="B35" s="18"/>
      <c r="C35" s="130"/>
      <c r="D35" s="130"/>
      <c r="E35" s="130"/>
    </row>
    <row r="36" spans="1:5" x14ac:dyDescent="0.25">
      <c r="A36">
        <v>33</v>
      </c>
      <c r="B36" s="18"/>
      <c r="C36" s="130"/>
      <c r="D36" s="130"/>
      <c r="E36" s="130"/>
    </row>
    <row r="37" spans="1:5" x14ac:dyDescent="0.25">
      <c r="A37">
        <v>34</v>
      </c>
      <c r="B37" s="18"/>
      <c r="C37" s="130"/>
      <c r="D37" s="130"/>
      <c r="E37" s="130"/>
    </row>
    <row r="38" spans="1:5" x14ac:dyDescent="0.25">
      <c r="A38">
        <v>35</v>
      </c>
      <c r="B38" s="18"/>
      <c r="C38" s="130"/>
      <c r="D38" s="130"/>
      <c r="E38" s="130"/>
    </row>
    <row r="39" spans="1:5" x14ac:dyDescent="0.25">
      <c r="A39">
        <v>36</v>
      </c>
      <c r="B39" s="18"/>
      <c r="C39" s="130"/>
      <c r="D39" s="130"/>
      <c r="E39" s="130"/>
    </row>
    <row r="40" spans="1:5" x14ac:dyDescent="0.25">
      <c r="A40">
        <v>37</v>
      </c>
      <c r="B40" s="18"/>
      <c r="C40" s="130"/>
      <c r="D40" s="130"/>
      <c r="E40" s="130"/>
    </row>
    <row r="41" spans="1:5" x14ac:dyDescent="0.25">
      <c r="A41">
        <v>38</v>
      </c>
      <c r="B41" s="18"/>
      <c r="C41" s="130"/>
      <c r="D41" s="130"/>
      <c r="E41" s="130"/>
    </row>
    <row r="42" spans="1:5" x14ac:dyDescent="0.25">
      <c r="A42">
        <v>39</v>
      </c>
      <c r="B42" s="18"/>
      <c r="C42" s="130"/>
      <c r="D42" s="130"/>
      <c r="E42" s="130"/>
    </row>
    <row r="43" spans="1:5" x14ac:dyDescent="0.25">
      <c r="A43">
        <v>40</v>
      </c>
      <c r="B43" s="18"/>
      <c r="C43" s="130"/>
      <c r="D43" s="130"/>
      <c r="E43" s="130"/>
    </row>
    <row r="44" spans="1:5" x14ac:dyDescent="0.25">
      <c r="A44">
        <v>41</v>
      </c>
      <c r="B44" s="18"/>
      <c r="C44" s="130"/>
      <c r="D44" s="130"/>
      <c r="E44" s="130"/>
    </row>
    <row r="45" spans="1:5" x14ac:dyDescent="0.25">
      <c r="A45">
        <v>42</v>
      </c>
      <c r="B45" s="18"/>
      <c r="C45" s="130"/>
      <c r="D45" s="130"/>
      <c r="E45" s="130"/>
    </row>
    <row r="46" spans="1:5" x14ac:dyDescent="0.25">
      <c r="A46">
        <v>43</v>
      </c>
      <c r="B46" s="18"/>
      <c r="C46" s="130"/>
      <c r="D46" s="130"/>
      <c r="E46" s="130"/>
    </row>
    <row r="47" spans="1:5" x14ac:dyDescent="0.25">
      <c r="A47">
        <v>44</v>
      </c>
      <c r="B47" s="18"/>
      <c r="C47" s="130"/>
      <c r="D47" s="130"/>
      <c r="E47" s="130"/>
    </row>
    <row r="48" spans="1:5" x14ac:dyDescent="0.25">
      <c r="A48">
        <v>45</v>
      </c>
      <c r="B48" s="18"/>
      <c r="C48" s="130"/>
      <c r="D48" s="130"/>
      <c r="E48" s="130"/>
    </row>
    <row r="49" spans="1:5" x14ac:dyDescent="0.25">
      <c r="A49">
        <v>46</v>
      </c>
      <c r="B49" s="18" t="s">
        <v>243</v>
      </c>
      <c r="C49" s="130">
        <v>600</v>
      </c>
      <c r="D49" s="130">
        <v>600</v>
      </c>
      <c r="E49" s="130">
        <v>600</v>
      </c>
    </row>
    <row r="50" spans="1:5" x14ac:dyDescent="0.25">
      <c r="A50">
        <v>47</v>
      </c>
      <c r="B50" s="18"/>
      <c r="C50" s="130"/>
      <c r="D50" s="130"/>
      <c r="E50" s="130"/>
    </row>
    <row r="51" spans="1:5" x14ac:dyDescent="0.25">
      <c r="A51">
        <v>48</v>
      </c>
      <c r="B51" s="18"/>
      <c r="C51" s="130"/>
      <c r="D51" s="130"/>
      <c r="E51" s="130"/>
    </row>
    <row r="52" spans="1:5" x14ac:dyDescent="0.25">
      <c r="A52">
        <v>49</v>
      </c>
      <c r="B52" s="18"/>
      <c r="C52" s="130"/>
      <c r="D52" s="130"/>
      <c r="E52" s="130"/>
    </row>
    <row r="53" spans="1:5" x14ac:dyDescent="0.25">
      <c r="A53">
        <v>50</v>
      </c>
      <c r="B53" s="18"/>
      <c r="C53" s="130"/>
      <c r="D53" s="130"/>
      <c r="E53" s="130"/>
    </row>
    <row r="54" spans="1:5" x14ac:dyDescent="0.25">
      <c r="A54">
        <v>51</v>
      </c>
      <c r="B54" s="18"/>
      <c r="C54" s="130"/>
      <c r="D54" s="130"/>
      <c r="E54" s="130"/>
    </row>
    <row r="55" spans="1:5" x14ac:dyDescent="0.25">
      <c r="A55">
        <v>52</v>
      </c>
      <c r="B55" s="18"/>
      <c r="C55" s="130"/>
      <c r="D55" s="130"/>
      <c r="E55" s="130"/>
    </row>
    <row r="56" spans="1:5" x14ac:dyDescent="0.25">
      <c r="A56">
        <v>53</v>
      </c>
      <c r="B56" s="18"/>
      <c r="C56" s="130"/>
      <c r="D56" s="130"/>
      <c r="E56" s="130"/>
    </row>
    <row r="57" spans="1:5" x14ac:dyDescent="0.25">
      <c r="A57">
        <v>54</v>
      </c>
      <c r="B57" s="18"/>
      <c r="C57" s="130"/>
      <c r="D57" s="130"/>
      <c r="E57" s="130"/>
    </row>
    <row r="58" spans="1:5" x14ac:dyDescent="0.25">
      <c r="A58">
        <v>55</v>
      </c>
      <c r="B58" s="18"/>
      <c r="C58" s="130"/>
      <c r="D58" s="130"/>
      <c r="E58" s="130"/>
    </row>
    <row r="59" spans="1:5" x14ac:dyDescent="0.25">
      <c r="A59">
        <v>56</v>
      </c>
      <c r="B59" s="18"/>
      <c r="C59" s="130"/>
      <c r="D59" s="130"/>
      <c r="E59" s="130"/>
    </row>
    <row r="60" spans="1:5" x14ac:dyDescent="0.25">
      <c r="A60">
        <v>57</v>
      </c>
      <c r="B60" s="18"/>
      <c r="C60" s="130"/>
      <c r="D60" s="130"/>
      <c r="E60" s="130"/>
    </row>
    <row r="61" spans="1:5" x14ac:dyDescent="0.25">
      <c r="A61">
        <v>58</v>
      </c>
      <c r="B61" s="18"/>
      <c r="C61" s="130"/>
      <c r="D61" s="130"/>
      <c r="E61" s="130"/>
    </row>
    <row r="62" spans="1:5" x14ac:dyDescent="0.25">
      <c r="A62">
        <v>59</v>
      </c>
      <c r="B62" s="18"/>
      <c r="C62" s="130"/>
      <c r="D62" s="130"/>
      <c r="E62" s="130"/>
    </row>
    <row r="63" spans="1:5" x14ac:dyDescent="0.25">
      <c r="A63">
        <v>60</v>
      </c>
      <c r="B63" s="18"/>
      <c r="C63" s="130"/>
      <c r="D63" s="130"/>
      <c r="E63" s="130"/>
    </row>
    <row r="64" spans="1:5" x14ac:dyDescent="0.25">
      <c r="A64">
        <v>61</v>
      </c>
      <c r="B64" s="18"/>
      <c r="C64" s="130"/>
      <c r="D64" s="130"/>
      <c r="E64" s="130"/>
    </row>
    <row r="65" spans="1:5" x14ac:dyDescent="0.25">
      <c r="A65">
        <v>62</v>
      </c>
      <c r="B65" s="18"/>
      <c r="C65" s="130"/>
      <c r="D65" s="130"/>
      <c r="E65" s="130"/>
    </row>
    <row r="66" spans="1:5" x14ac:dyDescent="0.25">
      <c r="A66">
        <v>63</v>
      </c>
      <c r="B66" s="18" t="s">
        <v>244</v>
      </c>
      <c r="C66" s="130">
        <v>700</v>
      </c>
      <c r="D66" s="130">
        <v>700</v>
      </c>
      <c r="E66" s="130">
        <v>700</v>
      </c>
    </row>
    <row r="67" spans="1:5" x14ac:dyDescent="0.25">
      <c r="A67">
        <v>64</v>
      </c>
      <c r="B67" s="17" t="s">
        <v>145</v>
      </c>
      <c r="C67" s="130">
        <v>331</v>
      </c>
      <c r="D67" s="130">
        <v>231</v>
      </c>
      <c r="E67" s="130">
        <v>281</v>
      </c>
    </row>
    <row r="68" spans="1:5" x14ac:dyDescent="0.25">
      <c r="A68">
        <v>65</v>
      </c>
      <c r="B68" s="17" t="s">
        <v>146</v>
      </c>
      <c r="C68" s="130">
        <v>332</v>
      </c>
      <c r="D68" s="130">
        <v>232</v>
      </c>
      <c r="E68" s="130">
        <v>282</v>
      </c>
    </row>
    <row r="69" spans="1:5" x14ac:dyDescent="0.25">
      <c r="A69">
        <v>66</v>
      </c>
      <c r="B69" s="17" t="s">
        <v>147</v>
      </c>
      <c r="C69" s="130">
        <v>333</v>
      </c>
      <c r="D69" s="130">
        <v>233</v>
      </c>
      <c r="E69" s="130">
        <v>283</v>
      </c>
    </row>
    <row r="70" spans="1:5" x14ac:dyDescent="0.25">
      <c r="A70">
        <v>67</v>
      </c>
      <c r="B70" s="17" t="s">
        <v>148</v>
      </c>
      <c r="C70" s="130">
        <v>334</v>
      </c>
      <c r="D70" s="130">
        <v>234</v>
      </c>
      <c r="E70" s="130">
        <v>284</v>
      </c>
    </row>
    <row r="71" spans="1:5" x14ac:dyDescent="0.25">
      <c r="A71">
        <v>68</v>
      </c>
      <c r="B71" s="17" t="s">
        <v>149</v>
      </c>
      <c r="C71" s="130">
        <v>335</v>
      </c>
      <c r="D71" s="130">
        <v>235</v>
      </c>
      <c r="E71" s="130">
        <v>285</v>
      </c>
    </row>
    <row r="72" spans="1:5" x14ac:dyDescent="0.25">
      <c r="A72">
        <v>69</v>
      </c>
      <c r="B72" s="17" t="s">
        <v>150</v>
      </c>
      <c r="C72" s="130">
        <v>336</v>
      </c>
      <c r="D72" s="130">
        <v>236</v>
      </c>
      <c r="E72" s="130">
        <v>286</v>
      </c>
    </row>
    <row r="73" spans="1:5" x14ac:dyDescent="0.25">
      <c r="A73">
        <v>70</v>
      </c>
      <c r="B73" s="17" t="s">
        <v>151</v>
      </c>
      <c r="C73" s="130">
        <v>337</v>
      </c>
      <c r="D73" s="130">
        <v>237</v>
      </c>
      <c r="E73" s="130">
        <v>287</v>
      </c>
    </row>
    <row r="74" spans="1:5" x14ac:dyDescent="0.25">
      <c r="A74">
        <v>71</v>
      </c>
      <c r="B74" s="17" t="s">
        <v>152</v>
      </c>
      <c r="C74" s="130">
        <v>338</v>
      </c>
      <c r="D74" s="130">
        <v>238</v>
      </c>
      <c r="E74" s="130">
        <v>288</v>
      </c>
    </row>
    <row r="75" spans="1:5" x14ac:dyDescent="0.25">
      <c r="A75">
        <v>72</v>
      </c>
      <c r="B75" s="17" t="s">
        <v>153</v>
      </c>
      <c r="C75" s="130">
        <v>339</v>
      </c>
      <c r="D75" s="130">
        <v>239</v>
      </c>
      <c r="E75" s="130">
        <v>289</v>
      </c>
    </row>
    <row r="76" spans="1:5" x14ac:dyDescent="0.25">
      <c r="A76">
        <v>73</v>
      </c>
      <c r="B76" s="17" t="s">
        <v>154</v>
      </c>
      <c r="C76" s="130">
        <v>340</v>
      </c>
      <c r="D76" s="130">
        <v>240</v>
      </c>
      <c r="E76" s="130">
        <v>290</v>
      </c>
    </row>
    <row r="77" spans="1:5" x14ac:dyDescent="0.25">
      <c r="A77">
        <v>74</v>
      </c>
      <c r="B77" s="17" t="s">
        <v>155</v>
      </c>
      <c r="C77" s="130">
        <v>341</v>
      </c>
      <c r="D77" s="130">
        <v>241</v>
      </c>
      <c r="E77" s="130">
        <v>291</v>
      </c>
    </row>
    <row r="78" spans="1:5" x14ac:dyDescent="0.25">
      <c r="A78">
        <v>75</v>
      </c>
      <c r="B78" s="17" t="s">
        <v>156</v>
      </c>
      <c r="C78" s="130">
        <v>342</v>
      </c>
      <c r="D78" s="130">
        <v>242</v>
      </c>
      <c r="E78" s="130">
        <v>292</v>
      </c>
    </row>
    <row r="79" spans="1:5" x14ac:dyDescent="0.25">
      <c r="A79">
        <v>76</v>
      </c>
      <c r="B79" s="17" t="s">
        <v>157</v>
      </c>
      <c r="C79" s="130">
        <v>343</v>
      </c>
      <c r="D79" s="130">
        <v>243</v>
      </c>
      <c r="E79" s="130">
        <v>293</v>
      </c>
    </row>
    <row r="80" spans="1:5" x14ac:dyDescent="0.25">
      <c r="A80">
        <v>77</v>
      </c>
      <c r="B80" s="17" t="s">
        <v>158</v>
      </c>
      <c r="C80" s="130">
        <v>344</v>
      </c>
      <c r="D80" s="130">
        <v>244</v>
      </c>
      <c r="E80" s="130">
        <v>294</v>
      </c>
    </row>
    <row r="81" spans="1:5" x14ac:dyDescent="0.25">
      <c r="A81">
        <v>78</v>
      </c>
      <c r="B81" s="17" t="s">
        <v>159</v>
      </c>
      <c r="C81" s="130">
        <v>345</v>
      </c>
      <c r="D81" s="130">
        <v>245</v>
      </c>
      <c r="E81" s="130">
        <v>295</v>
      </c>
    </row>
    <row r="82" spans="1:5" x14ac:dyDescent="0.25">
      <c r="A82">
        <v>79</v>
      </c>
      <c r="B82" s="17" t="s">
        <v>160</v>
      </c>
      <c r="C82" s="130">
        <v>346</v>
      </c>
      <c r="D82" s="130">
        <v>246</v>
      </c>
      <c r="E82" s="130">
        <v>296</v>
      </c>
    </row>
    <row r="83" spans="1:5" x14ac:dyDescent="0.25">
      <c r="A83">
        <v>80</v>
      </c>
      <c r="B83" s="17" t="s">
        <v>161</v>
      </c>
      <c r="C83" s="130">
        <v>347</v>
      </c>
      <c r="D83" s="130">
        <v>247</v>
      </c>
      <c r="E83" s="130">
        <v>297</v>
      </c>
    </row>
    <row r="84" spans="1:5" x14ac:dyDescent="0.25">
      <c r="A84">
        <v>81</v>
      </c>
      <c r="B84" s="17" t="s">
        <v>162</v>
      </c>
      <c r="C84" s="130">
        <v>348</v>
      </c>
      <c r="D84" s="130">
        <v>248</v>
      </c>
      <c r="E84" s="130">
        <v>298</v>
      </c>
    </row>
    <row r="85" spans="1:5" x14ac:dyDescent="0.25">
      <c r="A85">
        <v>82</v>
      </c>
      <c r="B85" s="17" t="s">
        <v>163</v>
      </c>
      <c r="C85" s="130">
        <v>349</v>
      </c>
      <c r="D85" s="130">
        <v>249</v>
      </c>
      <c r="E85" s="130">
        <v>299</v>
      </c>
    </row>
    <row r="86" spans="1:5" x14ac:dyDescent="0.25">
      <c r="A86">
        <v>83</v>
      </c>
      <c r="B86" s="18" t="s">
        <v>164</v>
      </c>
      <c r="C86" s="130">
        <v>350</v>
      </c>
      <c r="D86" s="130">
        <v>250</v>
      </c>
      <c r="E86" s="130">
        <v>300</v>
      </c>
    </row>
    <row r="87" spans="1:5" x14ac:dyDescent="0.25">
      <c r="A87">
        <v>84</v>
      </c>
      <c r="B87" s="18"/>
      <c r="C87" s="130">
        <v>351</v>
      </c>
      <c r="D87" s="130">
        <v>251</v>
      </c>
      <c r="E87" s="130">
        <v>301</v>
      </c>
    </row>
    <row r="88" spans="1:5" x14ac:dyDescent="0.25">
      <c r="A88">
        <v>85</v>
      </c>
      <c r="B88" s="18" t="s">
        <v>165</v>
      </c>
      <c r="C88" s="130">
        <v>352</v>
      </c>
      <c r="D88" s="130">
        <v>252</v>
      </c>
      <c r="E88" s="130">
        <v>302</v>
      </c>
    </row>
    <row r="89" spans="1:5" x14ac:dyDescent="0.25">
      <c r="A89">
        <v>86</v>
      </c>
      <c r="B89" s="17" t="s">
        <v>166</v>
      </c>
      <c r="C89" s="130">
        <v>353</v>
      </c>
      <c r="D89" s="130">
        <v>253</v>
      </c>
      <c r="E89" s="130">
        <v>303</v>
      </c>
    </row>
    <row r="90" spans="1:5" x14ac:dyDescent="0.25">
      <c r="A90">
        <v>87</v>
      </c>
      <c r="B90" s="17" t="s">
        <v>167</v>
      </c>
      <c r="C90" s="130">
        <v>354</v>
      </c>
      <c r="D90" s="130">
        <v>254</v>
      </c>
      <c r="E90" s="130">
        <v>304</v>
      </c>
    </row>
    <row r="91" spans="1:5" x14ac:dyDescent="0.25">
      <c r="A91">
        <v>88</v>
      </c>
      <c r="B91" s="17" t="s">
        <v>168</v>
      </c>
      <c r="C91" s="130">
        <v>355</v>
      </c>
      <c r="D91" s="130">
        <v>255</v>
      </c>
      <c r="E91" s="130">
        <v>305</v>
      </c>
    </row>
    <row r="92" spans="1:5" x14ac:dyDescent="0.25">
      <c r="A92">
        <v>89</v>
      </c>
      <c r="B92" s="17" t="s">
        <v>169</v>
      </c>
      <c r="C92" s="130">
        <v>356</v>
      </c>
      <c r="D92" s="130">
        <v>256</v>
      </c>
      <c r="E92" s="130">
        <v>306</v>
      </c>
    </row>
    <row r="93" spans="1:5" x14ac:dyDescent="0.25">
      <c r="A93">
        <v>90</v>
      </c>
      <c r="B93" s="15" t="s">
        <v>117</v>
      </c>
      <c r="C93" s="130">
        <v>357</v>
      </c>
      <c r="D93" s="130">
        <v>257</v>
      </c>
      <c r="E93" s="130">
        <v>307</v>
      </c>
    </row>
    <row r="94" spans="1:5" x14ac:dyDescent="0.25">
      <c r="A94">
        <v>91</v>
      </c>
      <c r="B94" s="16" t="s">
        <v>118</v>
      </c>
      <c r="C94" s="130">
        <v>358</v>
      </c>
      <c r="D94" s="130">
        <v>258</v>
      </c>
      <c r="E94" s="130">
        <v>308</v>
      </c>
    </row>
    <row r="95" spans="1:5" x14ac:dyDescent="0.25">
      <c r="A95">
        <v>92</v>
      </c>
      <c r="B95" s="17" t="s">
        <v>119</v>
      </c>
      <c r="C95" s="130">
        <v>359</v>
      </c>
      <c r="D95" s="130">
        <v>259</v>
      </c>
      <c r="E95" s="130">
        <v>309</v>
      </c>
    </row>
    <row r="96" spans="1:5" x14ac:dyDescent="0.25">
      <c r="A96">
        <v>93</v>
      </c>
      <c r="B96" s="17" t="s">
        <v>120</v>
      </c>
      <c r="C96" s="130">
        <v>360</v>
      </c>
      <c r="D96" s="130">
        <v>260</v>
      </c>
      <c r="E96" s="130">
        <v>310</v>
      </c>
    </row>
    <row r="97" spans="1:5" x14ac:dyDescent="0.25">
      <c r="A97">
        <v>94</v>
      </c>
      <c r="B97" s="17" t="s">
        <v>121</v>
      </c>
      <c r="C97" s="130">
        <v>361</v>
      </c>
      <c r="D97" s="130">
        <v>261</v>
      </c>
      <c r="E97" s="130">
        <v>311</v>
      </c>
    </row>
    <row r="98" spans="1:5" x14ac:dyDescent="0.25">
      <c r="A98">
        <v>95</v>
      </c>
      <c r="B98" s="17" t="s">
        <v>122</v>
      </c>
      <c r="C98" s="130">
        <v>362</v>
      </c>
      <c r="D98" s="130">
        <v>262</v>
      </c>
      <c r="E98" s="130">
        <v>312</v>
      </c>
    </row>
    <row r="99" spans="1:5" x14ac:dyDescent="0.25">
      <c r="A99">
        <v>96</v>
      </c>
      <c r="B99" s="17" t="s">
        <v>123</v>
      </c>
      <c r="C99" s="130">
        <v>363</v>
      </c>
      <c r="D99" s="130">
        <v>263</v>
      </c>
      <c r="E99" s="130">
        <v>313</v>
      </c>
    </row>
    <row r="100" spans="1:5" x14ac:dyDescent="0.25">
      <c r="A100">
        <v>97</v>
      </c>
      <c r="B100" s="17" t="s">
        <v>124</v>
      </c>
      <c r="C100" s="130">
        <v>364</v>
      </c>
      <c r="D100" s="130">
        <v>264</v>
      </c>
      <c r="E100" s="130">
        <v>314</v>
      </c>
    </row>
    <row r="101" spans="1:5" x14ac:dyDescent="0.25">
      <c r="A101">
        <v>98</v>
      </c>
      <c r="B101" s="17" t="s">
        <v>125</v>
      </c>
      <c r="C101" s="130">
        <v>365</v>
      </c>
      <c r="D101" s="130">
        <v>265</v>
      </c>
      <c r="E101" s="130">
        <v>315</v>
      </c>
    </row>
    <row r="102" spans="1:5" x14ac:dyDescent="0.25">
      <c r="A102">
        <v>99</v>
      </c>
      <c r="B102" s="17" t="s">
        <v>126</v>
      </c>
      <c r="C102" s="130">
        <v>366</v>
      </c>
      <c r="D102" s="130">
        <v>266</v>
      </c>
      <c r="E102" s="130">
        <v>316</v>
      </c>
    </row>
    <row r="103" spans="1:5" x14ac:dyDescent="0.25">
      <c r="A103">
        <v>100</v>
      </c>
      <c r="B103" s="17" t="s">
        <v>127</v>
      </c>
      <c r="C103" s="130">
        <v>367</v>
      </c>
      <c r="D103" s="130">
        <v>267</v>
      </c>
      <c r="E103" s="130">
        <v>317</v>
      </c>
    </row>
    <row r="104" spans="1:5" x14ac:dyDescent="0.25">
      <c r="A104">
        <v>101</v>
      </c>
      <c r="B104" s="17" t="s">
        <v>128</v>
      </c>
      <c r="C104" s="130">
        <v>368</v>
      </c>
      <c r="D104" s="130">
        <v>268</v>
      </c>
      <c r="E104" s="130">
        <v>318</v>
      </c>
    </row>
    <row r="105" spans="1:5" x14ac:dyDescent="0.25">
      <c r="A105">
        <v>102</v>
      </c>
      <c r="B105" s="17" t="s">
        <v>129</v>
      </c>
      <c r="C105" s="130">
        <v>369</v>
      </c>
      <c r="D105" s="130">
        <v>269</v>
      </c>
      <c r="E105" s="130">
        <v>319</v>
      </c>
    </row>
    <row r="106" spans="1:5" x14ac:dyDescent="0.25">
      <c r="A106">
        <v>103</v>
      </c>
      <c r="B106" s="17" t="s">
        <v>130</v>
      </c>
      <c r="C106" s="130">
        <v>370</v>
      </c>
      <c r="D106" s="130">
        <v>270</v>
      </c>
      <c r="E106" s="130">
        <v>320</v>
      </c>
    </row>
    <row r="107" spans="1:5" x14ac:dyDescent="0.25">
      <c r="A107">
        <v>104</v>
      </c>
      <c r="B107" s="17" t="s">
        <v>131</v>
      </c>
      <c r="C107" s="130">
        <v>371</v>
      </c>
      <c r="D107" s="130">
        <v>271</v>
      </c>
      <c r="E107" s="130">
        <v>321</v>
      </c>
    </row>
    <row r="108" spans="1:5" x14ac:dyDescent="0.25">
      <c r="A108">
        <v>105</v>
      </c>
      <c r="B108" s="18"/>
      <c r="C108" s="130">
        <v>372</v>
      </c>
      <c r="D108" s="130">
        <v>272</v>
      </c>
      <c r="E108" s="130">
        <v>322</v>
      </c>
    </row>
    <row r="109" spans="1:5" x14ac:dyDescent="0.25">
      <c r="A109">
        <v>106</v>
      </c>
      <c r="B109" s="18" t="s">
        <v>132</v>
      </c>
      <c r="C109" s="130">
        <v>373</v>
      </c>
      <c r="D109" s="130">
        <v>273</v>
      </c>
      <c r="E109" s="130">
        <v>323</v>
      </c>
    </row>
    <row r="110" spans="1:5" x14ac:dyDescent="0.25">
      <c r="A110">
        <v>107</v>
      </c>
      <c r="B110" s="17" t="s">
        <v>133</v>
      </c>
      <c r="C110" s="130">
        <v>374</v>
      </c>
      <c r="D110" s="130">
        <v>274</v>
      </c>
      <c r="E110" s="130">
        <v>324</v>
      </c>
    </row>
    <row r="111" spans="1:5" x14ac:dyDescent="0.25">
      <c r="A111">
        <v>108</v>
      </c>
      <c r="B111" s="17" t="s">
        <v>134</v>
      </c>
      <c r="C111" s="130">
        <v>375</v>
      </c>
      <c r="D111" s="130">
        <v>275</v>
      </c>
      <c r="E111" s="130">
        <v>325</v>
      </c>
    </row>
    <row r="112" spans="1:5" x14ac:dyDescent="0.25">
      <c r="A112">
        <v>109</v>
      </c>
      <c r="B112" s="17" t="s">
        <v>135</v>
      </c>
      <c r="C112" s="130">
        <v>376</v>
      </c>
      <c r="D112" s="130">
        <v>276</v>
      </c>
      <c r="E112" s="130">
        <v>326</v>
      </c>
    </row>
    <row r="113" spans="1:5" x14ac:dyDescent="0.25">
      <c r="A113">
        <v>110</v>
      </c>
      <c r="B113" s="17" t="s">
        <v>136</v>
      </c>
      <c r="C113" s="130">
        <v>377</v>
      </c>
      <c r="D113" s="130">
        <v>277</v>
      </c>
      <c r="E113" s="130">
        <v>327</v>
      </c>
    </row>
    <row r="114" spans="1:5" x14ac:dyDescent="0.25">
      <c r="A114">
        <v>111</v>
      </c>
      <c r="B114" s="17" t="s">
        <v>137</v>
      </c>
      <c r="C114" s="130">
        <v>378</v>
      </c>
      <c r="D114" s="130">
        <v>278</v>
      </c>
      <c r="E114" s="130">
        <v>328</v>
      </c>
    </row>
    <row r="115" spans="1:5" x14ac:dyDescent="0.25">
      <c r="A115">
        <v>112</v>
      </c>
      <c r="B115" s="17" t="s">
        <v>138</v>
      </c>
      <c r="C115" s="130">
        <v>379</v>
      </c>
      <c r="D115" s="130">
        <v>279</v>
      </c>
      <c r="E115" s="130">
        <v>329</v>
      </c>
    </row>
    <row r="116" spans="1:5" x14ac:dyDescent="0.25">
      <c r="A116">
        <v>113</v>
      </c>
      <c r="B116" s="17" t="s">
        <v>139</v>
      </c>
      <c r="C116" s="130">
        <v>380</v>
      </c>
      <c r="D116" s="130">
        <v>280</v>
      </c>
      <c r="E116" s="130">
        <v>330</v>
      </c>
    </row>
    <row r="117" spans="1:5" x14ac:dyDescent="0.25">
      <c r="A117">
        <v>114</v>
      </c>
      <c r="B117" s="17" t="s">
        <v>140</v>
      </c>
      <c r="C117" s="130">
        <v>381</v>
      </c>
      <c r="D117" s="130">
        <v>281</v>
      </c>
      <c r="E117" s="130">
        <v>331</v>
      </c>
    </row>
    <row r="118" spans="1:5" x14ac:dyDescent="0.25">
      <c r="A118">
        <v>115</v>
      </c>
      <c r="B118" s="17" t="s">
        <v>141</v>
      </c>
      <c r="C118" s="130">
        <v>382</v>
      </c>
      <c r="D118" s="130">
        <v>282</v>
      </c>
      <c r="E118" s="130">
        <v>332</v>
      </c>
    </row>
    <row r="119" spans="1:5" x14ac:dyDescent="0.25">
      <c r="A119">
        <v>116</v>
      </c>
      <c r="B119" s="17" t="s">
        <v>142</v>
      </c>
      <c r="C119" s="130">
        <v>383</v>
      </c>
      <c r="D119" s="130">
        <v>283</v>
      </c>
      <c r="E119" s="130">
        <v>333</v>
      </c>
    </row>
    <row r="120" spans="1:5" x14ac:dyDescent="0.25">
      <c r="A120">
        <v>117</v>
      </c>
      <c r="B120" s="17" t="s">
        <v>143</v>
      </c>
      <c r="C120" s="130">
        <v>384</v>
      </c>
      <c r="D120" s="130">
        <v>284</v>
      </c>
      <c r="E120" s="130">
        <v>334</v>
      </c>
    </row>
    <row r="121" spans="1:5" x14ac:dyDescent="0.25">
      <c r="A121">
        <v>118</v>
      </c>
      <c r="B121" s="18"/>
      <c r="C121" s="130">
        <v>385</v>
      </c>
      <c r="D121" s="130">
        <v>285</v>
      </c>
      <c r="E121" s="130">
        <v>335</v>
      </c>
    </row>
    <row r="122" spans="1:5" x14ac:dyDescent="0.25">
      <c r="A122">
        <v>119</v>
      </c>
      <c r="B122" s="18" t="s">
        <v>144</v>
      </c>
      <c r="C122" s="130">
        <v>386</v>
      </c>
      <c r="D122" s="130">
        <v>286</v>
      </c>
      <c r="E122" s="130">
        <v>336</v>
      </c>
    </row>
    <row r="123" spans="1:5" x14ac:dyDescent="0.25">
      <c r="A123">
        <v>120</v>
      </c>
      <c r="B123" s="17" t="s">
        <v>145</v>
      </c>
      <c r="C123" s="130">
        <v>387</v>
      </c>
      <c r="D123" s="130">
        <v>287</v>
      </c>
      <c r="E123" s="130">
        <v>337</v>
      </c>
    </row>
    <row r="124" spans="1:5" x14ac:dyDescent="0.25">
      <c r="A124">
        <v>121</v>
      </c>
      <c r="B124" s="17" t="s">
        <v>146</v>
      </c>
      <c r="C124" s="130">
        <v>388</v>
      </c>
      <c r="D124" s="130">
        <v>288</v>
      </c>
      <c r="E124" s="130">
        <v>338</v>
      </c>
    </row>
    <row r="125" spans="1:5" x14ac:dyDescent="0.25">
      <c r="A125">
        <v>122</v>
      </c>
      <c r="B125" s="17" t="s">
        <v>147</v>
      </c>
      <c r="C125" s="130">
        <v>389</v>
      </c>
      <c r="D125" s="130">
        <v>289</v>
      </c>
      <c r="E125" s="130">
        <v>339</v>
      </c>
    </row>
    <row r="126" spans="1:5" x14ac:dyDescent="0.25">
      <c r="A126">
        <v>123</v>
      </c>
      <c r="B126" s="17" t="s">
        <v>148</v>
      </c>
      <c r="C126" s="130">
        <v>390</v>
      </c>
      <c r="D126" s="130">
        <v>290</v>
      </c>
      <c r="E126" s="130">
        <v>340</v>
      </c>
    </row>
    <row r="127" spans="1:5" x14ac:dyDescent="0.25">
      <c r="A127">
        <v>124</v>
      </c>
      <c r="B127" s="17" t="s">
        <v>149</v>
      </c>
      <c r="C127" s="130">
        <v>391</v>
      </c>
      <c r="D127" s="130">
        <v>291</v>
      </c>
      <c r="E127" s="130">
        <v>341</v>
      </c>
    </row>
    <row r="128" spans="1:5" x14ac:dyDescent="0.25">
      <c r="A128">
        <v>125</v>
      </c>
      <c r="B128" s="17" t="s">
        <v>150</v>
      </c>
      <c r="C128" s="130">
        <v>392</v>
      </c>
      <c r="D128" s="130">
        <v>292</v>
      </c>
      <c r="E128" s="130">
        <v>342</v>
      </c>
    </row>
    <row r="129" spans="1:5" x14ac:dyDescent="0.25">
      <c r="A129">
        <v>126</v>
      </c>
      <c r="B129" s="17" t="s">
        <v>151</v>
      </c>
      <c r="C129" s="130">
        <v>393</v>
      </c>
      <c r="D129" s="130">
        <v>293</v>
      </c>
      <c r="E129" s="130">
        <v>343</v>
      </c>
    </row>
    <row r="130" spans="1:5" x14ac:dyDescent="0.25">
      <c r="A130">
        <v>127</v>
      </c>
      <c r="B130" s="17" t="s">
        <v>152</v>
      </c>
      <c r="C130" s="130">
        <v>394</v>
      </c>
      <c r="D130" s="130">
        <v>294</v>
      </c>
      <c r="E130" s="130">
        <v>344</v>
      </c>
    </row>
    <row r="131" spans="1:5" x14ac:dyDescent="0.25">
      <c r="A131">
        <v>128</v>
      </c>
      <c r="B131" s="17" t="s">
        <v>153</v>
      </c>
      <c r="C131" s="130">
        <v>395</v>
      </c>
      <c r="D131" s="130">
        <v>295</v>
      </c>
      <c r="E131" s="130">
        <v>345</v>
      </c>
    </row>
    <row r="132" spans="1:5" x14ac:dyDescent="0.25">
      <c r="A132">
        <v>129</v>
      </c>
      <c r="B132" s="17" t="s">
        <v>154</v>
      </c>
      <c r="C132" s="130">
        <v>396</v>
      </c>
      <c r="D132" s="130">
        <v>296</v>
      </c>
      <c r="E132" s="130">
        <v>346</v>
      </c>
    </row>
    <row r="133" spans="1:5" x14ac:dyDescent="0.25">
      <c r="A133">
        <v>130</v>
      </c>
      <c r="B133" s="17" t="s">
        <v>155</v>
      </c>
      <c r="C133" s="130">
        <v>397</v>
      </c>
      <c r="D133" s="130">
        <v>297</v>
      </c>
      <c r="E133" s="130">
        <v>347</v>
      </c>
    </row>
    <row r="134" spans="1:5" x14ac:dyDescent="0.25">
      <c r="A134">
        <v>131</v>
      </c>
      <c r="B134" s="17" t="s">
        <v>156</v>
      </c>
      <c r="C134" s="130">
        <v>398</v>
      </c>
      <c r="D134" s="130">
        <v>298</v>
      </c>
      <c r="E134" s="130">
        <v>348</v>
      </c>
    </row>
    <row r="135" spans="1:5" x14ac:dyDescent="0.25">
      <c r="A135">
        <v>132</v>
      </c>
      <c r="B135" s="17" t="s">
        <v>157</v>
      </c>
      <c r="C135" s="130">
        <v>399</v>
      </c>
      <c r="D135" s="130">
        <v>299</v>
      </c>
      <c r="E135" s="130">
        <v>349</v>
      </c>
    </row>
    <row r="136" spans="1:5" x14ac:dyDescent="0.25">
      <c r="A136">
        <v>133</v>
      </c>
      <c r="B136" s="17" t="s">
        <v>158</v>
      </c>
      <c r="C136" s="130">
        <v>400</v>
      </c>
      <c r="D136" s="130">
        <v>300</v>
      </c>
      <c r="E136" s="130">
        <v>350</v>
      </c>
    </row>
    <row r="137" spans="1:5" x14ac:dyDescent="0.25">
      <c r="A137">
        <v>134</v>
      </c>
      <c r="B137" s="17" t="s">
        <v>159</v>
      </c>
      <c r="C137" s="130">
        <v>401</v>
      </c>
      <c r="D137" s="130">
        <v>301</v>
      </c>
      <c r="E137" s="130">
        <v>351</v>
      </c>
    </row>
    <row r="138" spans="1:5" x14ac:dyDescent="0.25">
      <c r="A138">
        <v>135</v>
      </c>
      <c r="B138" s="17" t="s">
        <v>160</v>
      </c>
      <c r="C138" s="130">
        <v>402</v>
      </c>
      <c r="D138" s="130">
        <v>302</v>
      </c>
      <c r="E138" s="130">
        <v>352</v>
      </c>
    </row>
    <row r="139" spans="1:5" x14ac:dyDescent="0.25">
      <c r="A139">
        <v>136</v>
      </c>
      <c r="B139" s="17" t="s">
        <v>161</v>
      </c>
      <c r="C139" s="130">
        <v>403</v>
      </c>
      <c r="D139" s="130">
        <v>303</v>
      </c>
      <c r="E139" s="130">
        <v>353</v>
      </c>
    </row>
    <row r="140" spans="1:5" x14ac:dyDescent="0.25">
      <c r="A140">
        <v>137</v>
      </c>
      <c r="B140" s="17" t="s">
        <v>162</v>
      </c>
      <c r="C140" s="130">
        <v>404</v>
      </c>
      <c r="D140" s="130">
        <v>304</v>
      </c>
      <c r="E140" s="130">
        <v>354</v>
      </c>
    </row>
    <row r="141" spans="1:5" x14ac:dyDescent="0.25">
      <c r="A141">
        <v>138</v>
      </c>
      <c r="B141" s="17" t="s">
        <v>163</v>
      </c>
      <c r="C141" s="130">
        <v>405</v>
      </c>
      <c r="D141" s="130">
        <v>305</v>
      </c>
      <c r="E141" s="130">
        <v>355</v>
      </c>
    </row>
    <row r="142" spans="1:5" x14ac:dyDescent="0.25">
      <c r="A142">
        <v>139</v>
      </c>
      <c r="B142" s="18" t="s">
        <v>164</v>
      </c>
      <c r="C142" s="130">
        <v>406</v>
      </c>
      <c r="D142" s="130">
        <v>306</v>
      </c>
      <c r="E142" s="130">
        <v>356</v>
      </c>
    </row>
    <row r="143" spans="1:5" x14ac:dyDescent="0.25">
      <c r="A143">
        <v>140</v>
      </c>
      <c r="B143" s="18"/>
      <c r="C143" s="130">
        <v>407</v>
      </c>
      <c r="D143" s="130">
        <v>307</v>
      </c>
      <c r="E143" s="130">
        <v>357</v>
      </c>
    </row>
    <row r="144" spans="1:5" x14ac:dyDescent="0.25">
      <c r="A144">
        <v>141</v>
      </c>
      <c r="B144" s="18" t="s">
        <v>165</v>
      </c>
      <c r="C144" s="130">
        <v>408</v>
      </c>
      <c r="D144" s="130">
        <v>308</v>
      </c>
      <c r="E144" s="130">
        <v>358</v>
      </c>
    </row>
    <row r="145" spans="1:5" x14ac:dyDescent="0.25">
      <c r="A145">
        <v>142</v>
      </c>
      <c r="B145" s="17" t="s">
        <v>166</v>
      </c>
      <c r="C145" s="130">
        <v>409</v>
      </c>
      <c r="D145" s="130">
        <v>309</v>
      </c>
      <c r="E145" s="130">
        <v>359</v>
      </c>
    </row>
    <row r="146" spans="1:5" x14ac:dyDescent="0.25">
      <c r="A146">
        <v>143</v>
      </c>
      <c r="B146" s="17" t="s">
        <v>167</v>
      </c>
      <c r="C146" s="130">
        <v>410</v>
      </c>
      <c r="D146" s="130">
        <v>310</v>
      </c>
      <c r="E146" s="130">
        <v>360</v>
      </c>
    </row>
    <row r="147" spans="1:5" x14ac:dyDescent="0.25">
      <c r="A147">
        <v>144</v>
      </c>
      <c r="B147" s="17" t="s">
        <v>168</v>
      </c>
      <c r="C147" s="130">
        <v>411</v>
      </c>
      <c r="D147" s="130">
        <v>311</v>
      </c>
      <c r="E147" s="130">
        <v>361</v>
      </c>
    </row>
    <row r="148" spans="1:5" x14ac:dyDescent="0.25">
      <c r="A148">
        <v>145</v>
      </c>
      <c r="B148" s="17" t="s">
        <v>169</v>
      </c>
      <c r="C148" s="130">
        <v>412</v>
      </c>
      <c r="D148" s="130">
        <v>312</v>
      </c>
      <c r="E148" s="130">
        <v>362</v>
      </c>
    </row>
    <row r="149" spans="1:5" x14ac:dyDescent="0.25">
      <c r="A149">
        <v>146</v>
      </c>
      <c r="B149" s="19" t="s">
        <v>170</v>
      </c>
      <c r="C149" s="130">
        <v>413</v>
      </c>
      <c r="D149" s="130">
        <v>313</v>
      </c>
      <c r="E149" s="130">
        <v>363</v>
      </c>
    </row>
    <row r="150" spans="1:5" x14ac:dyDescent="0.25">
      <c r="A150">
        <v>147</v>
      </c>
      <c r="B150" s="19" t="s">
        <v>171</v>
      </c>
      <c r="C150" s="130">
        <v>414</v>
      </c>
      <c r="D150" s="130">
        <v>314</v>
      </c>
      <c r="E150" s="130">
        <v>364</v>
      </c>
    </row>
    <row r="151" spans="1:5" x14ac:dyDescent="0.25">
      <c r="A151">
        <v>148</v>
      </c>
      <c r="B151" s="19" t="s">
        <v>172</v>
      </c>
      <c r="C151" s="130">
        <v>415</v>
      </c>
      <c r="D151" s="130">
        <v>315</v>
      </c>
      <c r="E151" s="130">
        <v>365</v>
      </c>
    </row>
    <row r="152" spans="1:5" x14ac:dyDescent="0.25">
      <c r="A152">
        <v>149</v>
      </c>
      <c r="B152" s="19" t="s">
        <v>143</v>
      </c>
      <c r="C152" s="130">
        <v>416</v>
      </c>
      <c r="D152" s="130">
        <v>316</v>
      </c>
      <c r="E152" s="130">
        <v>366</v>
      </c>
    </row>
    <row r="153" spans="1:5" x14ac:dyDescent="0.25">
      <c r="A153">
        <v>150</v>
      </c>
      <c r="B153" s="19" t="s">
        <v>173</v>
      </c>
      <c r="C153" s="130">
        <v>417</v>
      </c>
      <c r="D153" s="130">
        <v>317</v>
      </c>
      <c r="E153" s="130">
        <v>367</v>
      </c>
    </row>
    <row r="154" spans="1:5" x14ac:dyDescent="0.25">
      <c r="B154" s="14"/>
    </row>
    <row r="155" spans="1:5" x14ac:dyDescent="0.25">
      <c r="B155" s="14"/>
    </row>
    <row r="156" spans="1:5" x14ac:dyDescent="0.25">
      <c r="B156" s="14"/>
    </row>
  </sheetData>
  <sheetProtection password="AB87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B8" sqref="B8:I8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46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46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45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45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49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49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49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12</v>
      </c>
      <c r="D11" s="38">
        <f>CEILING(((50%*N8)-2.5),5)</f>
        <v>50</v>
      </c>
      <c r="E11" s="39" t="s">
        <v>60</v>
      </c>
      <c r="F11" s="40">
        <f>CEILING(((60%*N8)-2.5),5)</f>
        <v>60</v>
      </c>
      <c r="G11" s="39">
        <v>2</v>
      </c>
      <c r="H11" s="200"/>
      <c r="I11" s="201"/>
      <c r="J11" s="24"/>
      <c r="K11" s="174" t="s">
        <v>31</v>
      </c>
      <c r="L11" s="175"/>
      <c r="M11" s="37">
        <v>12</v>
      </c>
      <c r="N11" s="41">
        <f>CEILING(((20%*N8)-2.5),5)</f>
        <v>20</v>
      </c>
      <c r="O11" s="39" t="s">
        <v>60</v>
      </c>
      <c r="P11" s="40">
        <f>CEILING(((30%*N8)-2.5),5)</f>
        <v>30</v>
      </c>
      <c r="Q11" s="39">
        <v>2</v>
      </c>
      <c r="R11" s="157" t="s">
        <v>29</v>
      </c>
      <c r="S11" s="158"/>
      <c r="T11" s="24"/>
      <c r="U11" s="174" t="s">
        <v>114</v>
      </c>
      <c r="V11" s="175"/>
      <c r="W11" s="37">
        <v>12</v>
      </c>
      <c r="X11" s="136" t="s">
        <v>59</v>
      </c>
      <c r="Y11" s="137"/>
      <c r="Z11" s="138"/>
      <c r="AA11" s="39">
        <v>2</v>
      </c>
      <c r="AB11" s="149" t="s">
        <v>29</v>
      </c>
      <c r="AC11" s="150"/>
      <c r="AD11" s="1"/>
    </row>
    <row r="12" spans="1:30" ht="12.75" x14ac:dyDescent="0.2">
      <c r="A12" s="172" t="s">
        <v>9</v>
      </c>
      <c r="B12" s="173"/>
      <c r="C12" s="42">
        <v>12</v>
      </c>
      <c r="D12" s="43">
        <f>CEILING(((25%*Q8)-2.5),5)</f>
        <v>25</v>
      </c>
      <c r="E12" s="44" t="s">
        <v>60</v>
      </c>
      <c r="F12" s="45">
        <f>CEILING(((35%*Q8)-2.5),5)</f>
        <v>35</v>
      </c>
      <c r="G12" s="44"/>
      <c r="H12" s="181"/>
      <c r="I12" s="182"/>
      <c r="J12" s="24"/>
      <c r="K12" s="172" t="s">
        <v>21</v>
      </c>
      <c r="L12" s="173"/>
      <c r="M12" s="42">
        <v>12</v>
      </c>
      <c r="N12" s="46">
        <f>CEILING(((10%*Q8)-2.5),5)</f>
        <v>10</v>
      </c>
      <c r="O12" s="47" t="s">
        <v>60</v>
      </c>
      <c r="P12" s="48">
        <f>CEILING(((20%*Q8)-2.5),5)</f>
        <v>20</v>
      </c>
      <c r="Q12" s="44"/>
      <c r="R12" s="181"/>
      <c r="S12" s="182"/>
      <c r="T12" s="24"/>
      <c r="U12" s="172" t="s">
        <v>40</v>
      </c>
      <c r="V12" s="173"/>
      <c r="W12" s="42">
        <v>12</v>
      </c>
      <c r="X12" s="43">
        <f>CEILING(((45%*Q8)-2.5),5)</f>
        <v>45</v>
      </c>
      <c r="Y12" s="44" t="s">
        <v>60</v>
      </c>
      <c r="Z12" s="45">
        <f>CEILING(((55%*Q8)-2.5),5)</f>
        <v>55</v>
      </c>
      <c r="AA12" s="44"/>
      <c r="AB12" s="149"/>
      <c r="AC12" s="150"/>
      <c r="AD12" s="1"/>
    </row>
    <row r="13" spans="1:30" ht="12.75" x14ac:dyDescent="0.2">
      <c r="A13" s="172" t="s">
        <v>10</v>
      </c>
      <c r="B13" s="173"/>
      <c r="C13" s="49">
        <v>12</v>
      </c>
      <c r="D13" s="43">
        <f>CEILING(((5%*Q8)-2.5),5)</f>
        <v>5</v>
      </c>
      <c r="E13" s="44" t="s">
        <v>60</v>
      </c>
      <c r="F13" s="45">
        <f>CEILING(((15%*Q8)-2.5),5)</f>
        <v>15</v>
      </c>
      <c r="G13" s="44"/>
      <c r="H13" s="149"/>
      <c r="I13" s="150"/>
      <c r="J13" s="24"/>
      <c r="K13" s="172" t="s">
        <v>32</v>
      </c>
      <c r="L13" s="173"/>
      <c r="M13" s="49">
        <v>12</v>
      </c>
      <c r="N13" s="43">
        <f>CEILING(((10%*Q8)-2.5),5)</f>
        <v>10</v>
      </c>
      <c r="O13" s="44" t="s">
        <v>60</v>
      </c>
      <c r="P13" s="45">
        <f>CEILING(((20%*Q8)-2.5),5)</f>
        <v>20</v>
      </c>
      <c r="Q13" s="44"/>
      <c r="R13" s="149"/>
      <c r="S13" s="150"/>
      <c r="T13" s="24"/>
      <c r="U13" s="183" t="s">
        <v>15</v>
      </c>
      <c r="V13" s="184"/>
      <c r="W13" s="49">
        <v>12</v>
      </c>
      <c r="X13" s="43">
        <f>CEILING(((50%*Q8)-2.5),5)</f>
        <v>50</v>
      </c>
      <c r="Y13" s="44" t="s">
        <v>60</v>
      </c>
      <c r="Z13" s="45">
        <f>CEILING(((60%*Q8)-2.5),5)</f>
        <v>60</v>
      </c>
      <c r="AA13" s="44"/>
      <c r="AB13" s="149"/>
      <c r="AC13" s="150"/>
      <c r="AD13" s="1"/>
    </row>
    <row r="14" spans="1:30" x14ac:dyDescent="0.2">
      <c r="A14" s="151" t="s">
        <v>11</v>
      </c>
      <c r="B14" s="152"/>
      <c r="C14" s="50" t="s">
        <v>13</v>
      </c>
      <c r="D14" s="43"/>
      <c r="E14" s="44"/>
      <c r="F14" s="45"/>
      <c r="G14" s="51"/>
      <c r="H14" s="149"/>
      <c r="I14" s="150"/>
      <c r="J14" s="24"/>
      <c r="K14" s="151" t="s">
        <v>11</v>
      </c>
      <c r="L14" s="152"/>
      <c r="M14" s="50" t="s">
        <v>13</v>
      </c>
      <c r="N14" s="43"/>
      <c r="O14" s="44"/>
      <c r="P14" s="45"/>
      <c r="Q14" s="51"/>
      <c r="R14" s="149"/>
      <c r="S14" s="150"/>
      <c r="T14" s="24"/>
      <c r="U14" s="151" t="s">
        <v>11</v>
      </c>
      <c r="V14" s="152"/>
      <c r="W14" s="50" t="s">
        <v>13</v>
      </c>
      <c r="X14" s="43"/>
      <c r="Y14" s="44"/>
      <c r="Z14" s="45"/>
      <c r="AA14" s="51"/>
      <c r="AB14" s="149"/>
      <c r="AC14" s="150"/>
      <c r="AD14" s="1"/>
    </row>
    <row r="15" spans="1:30" ht="13.5" thickBot="1" x14ac:dyDescent="0.25">
      <c r="A15" s="170" t="s">
        <v>12</v>
      </c>
      <c r="B15" s="171"/>
      <c r="C15" s="52"/>
      <c r="D15" s="53"/>
      <c r="E15" s="54"/>
      <c r="F15" s="55"/>
      <c r="G15" s="54"/>
      <c r="H15" s="147" t="s">
        <v>28</v>
      </c>
      <c r="I15" s="148"/>
      <c r="J15" s="24"/>
      <c r="K15" s="170" t="s">
        <v>12</v>
      </c>
      <c r="L15" s="171"/>
      <c r="M15" s="52"/>
      <c r="N15" s="53"/>
      <c r="O15" s="54"/>
      <c r="P15" s="55"/>
      <c r="Q15" s="54"/>
      <c r="R15" s="147" t="s">
        <v>28</v>
      </c>
      <c r="S15" s="148"/>
      <c r="T15" s="24"/>
      <c r="U15" s="170" t="s">
        <v>12</v>
      </c>
      <c r="V15" s="171"/>
      <c r="W15" s="52"/>
      <c r="X15" s="53"/>
      <c r="Y15" s="54"/>
      <c r="Z15" s="55"/>
      <c r="AA15" s="54"/>
      <c r="AB15" s="147" t="s">
        <v>28</v>
      </c>
      <c r="AC15" s="148"/>
      <c r="AD15" s="1"/>
    </row>
    <row r="16" spans="1:30" ht="12.75" x14ac:dyDescent="0.2">
      <c r="A16" s="174" t="s">
        <v>14</v>
      </c>
      <c r="B16" s="175"/>
      <c r="C16" s="37">
        <v>12</v>
      </c>
      <c r="D16" s="139" t="s">
        <v>55</v>
      </c>
      <c r="E16" s="140"/>
      <c r="F16" s="141"/>
      <c r="G16" s="56">
        <v>2</v>
      </c>
      <c r="H16" s="157"/>
      <c r="I16" s="158"/>
      <c r="J16" s="24"/>
      <c r="K16" s="174" t="s">
        <v>14</v>
      </c>
      <c r="L16" s="175"/>
      <c r="M16" s="37">
        <v>12</v>
      </c>
      <c r="N16" s="136" t="s">
        <v>55</v>
      </c>
      <c r="O16" s="137"/>
      <c r="P16" s="138"/>
      <c r="Q16" s="39">
        <v>2</v>
      </c>
      <c r="R16" s="157"/>
      <c r="S16" s="158"/>
      <c r="T16" s="24"/>
      <c r="U16" s="174" t="s">
        <v>61</v>
      </c>
      <c r="V16" s="175"/>
      <c r="W16" s="37">
        <v>12</v>
      </c>
      <c r="X16" s="136" t="s">
        <v>55</v>
      </c>
      <c r="Y16" s="137"/>
      <c r="Z16" s="138"/>
      <c r="AA16" s="39">
        <v>2</v>
      </c>
      <c r="AB16" s="157"/>
      <c r="AC16" s="158"/>
      <c r="AD16" s="1"/>
    </row>
    <row r="17" spans="1:30" ht="12.75" x14ac:dyDescent="0.2">
      <c r="A17" s="183" t="s">
        <v>15</v>
      </c>
      <c r="B17" s="184"/>
      <c r="C17" s="42">
        <v>12</v>
      </c>
      <c r="D17" s="43">
        <f>CEILING(((50%*Q8)-2.5),5)</f>
        <v>50</v>
      </c>
      <c r="E17" s="44" t="s">
        <v>60</v>
      </c>
      <c r="F17" s="45">
        <f>CEILING(((60%*Q8)-2.5),5)</f>
        <v>60</v>
      </c>
      <c r="G17" s="44"/>
      <c r="H17" s="185"/>
      <c r="I17" s="186"/>
      <c r="J17" s="24"/>
      <c r="K17" s="172" t="s">
        <v>33</v>
      </c>
      <c r="L17" s="173"/>
      <c r="M17" s="42">
        <v>12</v>
      </c>
      <c r="N17" s="43">
        <f>CEILING(((15%*Q8)-2.5),5)</f>
        <v>15</v>
      </c>
      <c r="O17" s="44" t="s">
        <v>60</v>
      </c>
      <c r="P17" s="45">
        <f>CEILING(((25%*Q8)-2.5),5)</f>
        <v>25</v>
      </c>
      <c r="Q17" s="44"/>
      <c r="R17" s="149"/>
      <c r="S17" s="150"/>
      <c r="T17" s="24"/>
      <c r="U17" s="172" t="s">
        <v>32</v>
      </c>
      <c r="V17" s="173"/>
      <c r="W17" s="42">
        <v>12</v>
      </c>
      <c r="X17" s="43">
        <f>CEILING(((10%*Q8)-2.5),5)</f>
        <v>10</v>
      </c>
      <c r="Y17" s="44" t="s">
        <v>60</v>
      </c>
      <c r="Z17" s="45">
        <f>CEILING(((20%*Q8)-2.5),5)</f>
        <v>20</v>
      </c>
      <c r="AA17" s="44"/>
      <c r="AB17" s="149"/>
      <c r="AC17" s="150"/>
      <c r="AD17" s="1"/>
    </row>
    <row r="18" spans="1:30" ht="12.75" x14ac:dyDescent="0.2">
      <c r="A18" s="172" t="s">
        <v>16</v>
      </c>
      <c r="B18" s="173"/>
      <c r="C18" s="49">
        <v>12</v>
      </c>
      <c r="D18" s="43">
        <f>CEILING(((5%*Q8)-2.5),5)</f>
        <v>5</v>
      </c>
      <c r="E18" s="44" t="s">
        <v>60</v>
      </c>
      <c r="F18" s="45">
        <f>CEILING(((15%*Q8)-2.5),5)</f>
        <v>15</v>
      </c>
      <c r="G18" s="44"/>
      <c r="H18" s="181"/>
      <c r="I18" s="182"/>
      <c r="J18" s="24"/>
      <c r="K18" s="172" t="s">
        <v>34</v>
      </c>
      <c r="L18" s="173"/>
      <c r="M18" s="49">
        <v>12</v>
      </c>
      <c r="N18" s="43">
        <f>CEILING(((15%*Q8)-2.5),5)</f>
        <v>15</v>
      </c>
      <c r="O18" s="44" t="s">
        <v>60</v>
      </c>
      <c r="P18" s="45">
        <f>CEILING(((25%*Q8)-2.5),5)</f>
        <v>25</v>
      </c>
      <c r="Q18" s="44"/>
      <c r="R18" s="149"/>
      <c r="S18" s="150"/>
      <c r="T18" s="24"/>
      <c r="U18" s="172" t="s">
        <v>16</v>
      </c>
      <c r="V18" s="173"/>
      <c r="W18" s="49">
        <v>12</v>
      </c>
      <c r="X18" s="43">
        <f>CEILING(((5%*Q8)-2.5),5)</f>
        <v>5</v>
      </c>
      <c r="Y18" s="44" t="s">
        <v>60</v>
      </c>
      <c r="Z18" s="45">
        <f>CEILING(((15%*Q8)-2.5),5)</f>
        <v>15</v>
      </c>
      <c r="AA18" s="44"/>
      <c r="AB18" s="149"/>
      <c r="AC18" s="150"/>
      <c r="AD18" s="1"/>
    </row>
    <row r="19" spans="1:30" x14ac:dyDescent="0.2">
      <c r="A19" s="187" t="s">
        <v>11</v>
      </c>
      <c r="B19" s="188"/>
      <c r="C19" s="50" t="s">
        <v>13</v>
      </c>
      <c r="D19" s="43"/>
      <c r="E19" s="44"/>
      <c r="F19" s="45"/>
      <c r="G19" s="57"/>
      <c r="H19" s="181"/>
      <c r="I19" s="182"/>
      <c r="J19" s="24"/>
      <c r="K19" s="151" t="s">
        <v>11</v>
      </c>
      <c r="L19" s="152"/>
      <c r="M19" s="50" t="s">
        <v>13</v>
      </c>
      <c r="N19" s="43"/>
      <c r="O19" s="44"/>
      <c r="P19" s="45"/>
      <c r="Q19" s="51"/>
      <c r="R19" s="149"/>
      <c r="S19" s="150"/>
      <c r="T19" s="24"/>
      <c r="U19" s="151" t="s">
        <v>11</v>
      </c>
      <c r="V19" s="152"/>
      <c r="W19" s="50" t="s">
        <v>13</v>
      </c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12</v>
      </c>
      <c r="B20" s="171"/>
      <c r="C20" s="52"/>
      <c r="D20" s="53"/>
      <c r="E20" s="54"/>
      <c r="F20" s="55"/>
      <c r="G20" s="54"/>
      <c r="H20" s="147" t="s">
        <v>28</v>
      </c>
      <c r="I20" s="148"/>
      <c r="J20" s="24"/>
      <c r="K20" s="170" t="s">
        <v>12</v>
      </c>
      <c r="L20" s="171"/>
      <c r="M20" s="52"/>
      <c r="N20" s="53"/>
      <c r="O20" s="54"/>
      <c r="P20" s="55"/>
      <c r="Q20" s="54"/>
      <c r="R20" s="147" t="s">
        <v>28</v>
      </c>
      <c r="S20" s="148"/>
      <c r="T20" s="24"/>
      <c r="U20" s="170" t="s">
        <v>12</v>
      </c>
      <c r="V20" s="171"/>
      <c r="W20" s="52"/>
      <c r="X20" s="53"/>
      <c r="Y20" s="54"/>
      <c r="Z20" s="55"/>
      <c r="AA20" s="54"/>
      <c r="AB20" s="147" t="s">
        <v>28</v>
      </c>
      <c r="AC20" s="148"/>
      <c r="AD20" s="1"/>
    </row>
    <row r="21" spans="1:30" ht="12.75" x14ac:dyDescent="0.2">
      <c r="A21" s="174" t="s">
        <v>114</v>
      </c>
      <c r="B21" s="175"/>
      <c r="C21" s="37">
        <v>12</v>
      </c>
      <c r="D21" s="139" t="s">
        <v>56</v>
      </c>
      <c r="E21" s="140"/>
      <c r="F21" s="141"/>
      <c r="G21" s="56">
        <v>2</v>
      </c>
      <c r="H21" s="157" t="s">
        <v>29</v>
      </c>
      <c r="I21" s="158"/>
      <c r="J21" s="24"/>
      <c r="K21" s="174" t="s">
        <v>114</v>
      </c>
      <c r="L21" s="175"/>
      <c r="M21" s="37">
        <v>12</v>
      </c>
      <c r="N21" s="136" t="s">
        <v>59</v>
      </c>
      <c r="O21" s="137"/>
      <c r="P21" s="138"/>
      <c r="Q21" s="39">
        <v>2</v>
      </c>
      <c r="R21" s="157" t="s">
        <v>29</v>
      </c>
      <c r="S21" s="158"/>
      <c r="T21" s="24"/>
      <c r="U21" s="174" t="s">
        <v>41</v>
      </c>
      <c r="V21" s="175"/>
      <c r="W21" s="37">
        <v>12</v>
      </c>
      <c r="X21" s="38">
        <f>CEILING(((20%*N8)-2.5),5)</f>
        <v>20</v>
      </c>
      <c r="Y21" s="39" t="s">
        <v>60</v>
      </c>
      <c r="Z21" s="40">
        <f>CEILING(((30%*N8)-2.5),5)</f>
        <v>30</v>
      </c>
      <c r="AA21" s="39">
        <v>2</v>
      </c>
      <c r="AB21" s="157" t="s">
        <v>29</v>
      </c>
      <c r="AC21" s="158"/>
      <c r="AD21" s="1"/>
    </row>
    <row r="22" spans="1:30" ht="12.75" x14ac:dyDescent="0.2">
      <c r="A22" s="183" t="s">
        <v>17</v>
      </c>
      <c r="B22" s="184"/>
      <c r="C22" s="42">
        <v>12</v>
      </c>
      <c r="D22" s="43">
        <f>CEILING(((5%*Q8)-2.5),5)</f>
        <v>5</v>
      </c>
      <c r="E22" s="44" t="s">
        <v>60</v>
      </c>
      <c r="F22" s="45">
        <f>CEILING(((15%*Q8)-2.5),5)</f>
        <v>15</v>
      </c>
      <c r="G22" s="44"/>
      <c r="H22" s="185"/>
      <c r="I22" s="186"/>
      <c r="J22" s="24"/>
      <c r="K22" s="172" t="s">
        <v>35</v>
      </c>
      <c r="L22" s="173"/>
      <c r="M22" s="42">
        <v>12</v>
      </c>
      <c r="N22" s="43">
        <f>CEILING(((25%*Q8)-2.5),5)</f>
        <v>25</v>
      </c>
      <c r="O22" s="44" t="s">
        <v>60</v>
      </c>
      <c r="P22" s="45">
        <f>CEILING(((35%*Q8)-2.5),5)</f>
        <v>35</v>
      </c>
      <c r="Q22" s="44"/>
      <c r="R22" s="149"/>
      <c r="S22" s="150"/>
      <c r="T22" s="24"/>
      <c r="U22" s="183" t="s">
        <v>17</v>
      </c>
      <c r="V22" s="184"/>
      <c r="W22" s="42">
        <v>12</v>
      </c>
      <c r="X22" s="43">
        <f>CEILING(((5%*Q8)-2.5),5)</f>
        <v>5</v>
      </c>
      <c r="Y22" s="44" t="s">
        <v>60</v>
      </c>
      <c r="Z22" s="45">
        <f>CEILING(((15%*Q8)-2.5),5)</f>
        <v>15</v>
      </c>
      <c r="AA22" s="44"/>
      <c r="AB22" s="149"/>
      <c r="AC22" s="150"/>
      <c r="AD22" s="1"/>
    </row>
    <row r="23" spans="1:30" ht="12.75" x14ac:dyDescent="0.2">
      <c r="A23" s="172" t="s">
        <v>18</v>
      </c>
      <c r="B23" s="173"/>
      <c r="C23" s="49">
        <v>12</v>
      </c>
      <c r="D23" s="142" t="s">
        <v>57</v>
      </c>
      <c r="E23" s="143"/>
      <c r="F23" s="144"/>
      <c r="G23" s="44"/>
      <c r="H23" s="149" t="s">
        <v>30</v>
      </c>
      <c r="I23" s="150"/>
      <c r="J23" s="24"/>
      <c r="K23" s="172" t="s">
        <v>36</v>
      </c>
      <c r="L23" s="173"/>
      <c r="M23" s="49">
        <v>12</v>
      </c>
      <c r="N23" s="142" t="s">
        <v>59</v>
      </c>
      <c r="O23" s="143"/>
      <c r="P23" s="144"/>
      <c r="Q23" s="44"/>
      <c r="R23" s="149"/>
      <c r="S23" s="150"/>
      <c r="T23" s="24"/>
      <c r="U23" s="172" t="s">
        <v>18</v>
      </c>
      <c r="V23" s="173"/>
      <c r="W23" s="49">
        <v>12</v>
      </c>
      <c r="X23" s="142" t="s">
        <v>57</v>
      </c>
      <c r="Y23" s="143"/>
      <c r="Z23" s="144"/>
      <c r="AA23" s="44"/>
      <c r="AB23" s="149"/>
      <c r="AC23" s="150"/>
      <c r="AD23" s="1"/>
    </row>
    <row r="24" spans="1:30" x14ac:dyDescent="0.2">
      <c r="A24" s="151" t="s">
        <v>11</v>
      </c>
      <c r="B24" s="152"/>
      <c r="C24" s="50" t="s">
        <v>13</v>
      </c>
      <c r="D24" s="43"/>
      <c r="E24" s="44"/>
      <c r="F24" s="45"/>
      <c r="G24" s="51"/>
      <c r="H24" s="181"/>
      <c r="I24" s="182"/>
      <c r="J24" s="24"/>
      <c r="K24" s="151" t="s">
        <v>11</v>
      </c>
      <c r="L24" s="152"/>
      <c r="M24" s="50" t="s">
        <v>13</v>
      </c>
      <c r="N24" s="43"/>
      <c r="O24" s="44"/>
      <c r="P24" s="45"/>
      <c r="Q24" s="51"/>
      <c r="R24" s="149"/>
      <c r="S24" s="150"/>
      <c r="T24" s="24"/>
      <c r="U24" s="151" t="s">
        <v>11</v>
      </c>
      <c r="V24" s="152"/>
      <c r="W24" s="50" t="s">
        <v>13</v>
      </c>
      <c r="X24" s="43"/>
      <c r="Y24" s="44"/>
      <c r="Z24" s="45"/>
      <c r="AA24" s="51"/>
      <c r="AB24" s="149" t="s">
        <v>30</v>
      </c>
      <c r="AC24" s="150"/>
      <c r="AD24" s="1"/>
    </row>
    <row r="25" spans="1:30" ht="13.5" thickBot="1" x14ac:dyDescent="0.25">
      <c r="A25" s="170" t="s">
        <v>12</v>
      </c>
      <c r="B25" s="171"/>
      <c r="C25" s="52"/>
      <c r="D25" s="53"/>
      <c r="E25" s="54"/>
      <c r="F25" s="55"/>
      <c r="G25" s="54"/>
      <c r="H25" s="147" t="s">
        <v>28</v>
      </c>
      <c r="I25" s="148"/>
      <c r="J25" s="24"/>
      <c r="K25" s="170" t="s">
        <v>12</v>
      </c>
      <c r="L25" s="171"/>
      <c r="M25" s="52"/>
      <c r="N25" s="53"/>
      <c r="O25" s="54"/>
      <c r="P25" s="55"/>
      <c r="Q25" s="54"/>
      <c r="R25" s="147" t="s">
        <v>28</v>
      </c>
      <c r="S25" s="148"/>
      <c r="T25" s="24"/>
      <c r="U25" s="170" t="s">
        <v>12</v>
      </c>
      <c r="V25" s="171"/>
      <c r="W25" s="52"/>
      <c r="X25" s="53"/>
      <c r="Y25" s="54"/>
      <c r="Z25" s="55"/>
      <c r="AA25" s="54"/>
      <c r="AB25" s="147" t="s">
        <v>28</v>
      </c>
      <c r="AC25" s="148"/>
      <c r="AD25" s="1"/>
    </row>
    <row r="26" spans="1:30" ht="12.75" x14ac:dyDescent="0.2">
      <c r="A26" s="174" t="s">
        <v>112</v>
      </c>
      <c r="B26" s="175"/>
      <c r="C26" s="37">
        <v>12</v>
      </c>
      <c r="D26" s="136" t="s">
        <v>59</v>
      </c>
      <c r="E26" s="137"/>
      <c r="F26" s="138"/>
      <c r="G26" s="39">
        <v>2</v>
      </c>
      <c r="H26" s="176"/>
      <c r="I26" s="177"/>
      <c r="J26" s="24"/>
      <c r="K26" s="174" t="s">
        <v>61</v>
      </c>
      <c r="L26" s="175"/>
      <c r="M26" s="37">
        <v>12</v>
      </c>
      <c r="N26" s="58">
        <f>CEILING(((15%*N8)-2.5),5)</f>
        <v>15</v>
      </c>
      <c r="O26" s="39"/>
      <c r="P26" s="59">
        <f>CEILING(((20%*N8)-2.5),5)</f>
        <v>20</v>
      </c>
      <c r="Q26" s="39">
        <v>2</v>
      </c>
      <c r="R26" s="157"/>
      <c r="S26" s="158"/>
      <c r="T26" s="24"/>
      <c r="U26" s="174" t="s">
        <v>112</v>
      </c>
      <c r="V26" s="175"/>
      <c r="W26" s="37">
        <v>12</v>
      </c>
      <c r="X26" s="136" t="s">
        <v>59</v>
      </c>
      <c r="Y26" s="137"/>
      <c r="Z26" s="138"/>
      <c r="AA26" s="39">
        <v>2</v>
      </c>
      <c r="AB26" s="157"/>
      <c r="AC26" s="158"/>
      <c r="AD26" s="1"/>
    </row>
    <row r="27" spans="1:30" ht="12.75" x14ac:dyDescent="0.2">
      <c r="A27" s="172" t="s">
        <v>19</v>
      </c>
      <c r="B27" s="173"/>
      <c r="C27" s="42">
        <v>12</v>
      </c>
      <c r="D27" s="43">
        <f>CEILING(((3%*Q8)-2.5),5)</f>
        <v>5</v>
      </c>
      <c r="E27" s="44" t="s">
        <v>60</v>
      </c>
      <c r="F27" s="45">
        <f>CEILING(((8%*Q8)-2.5),5)</f>
        <v>10</v>
      </c>
      <c r="G27" s="44"/>
      <c r="H27" s="179"/>
      <c r="I27" s="180"/>
      <c r="J27" s="24"/>
      <c r="K27" s="172" t="s">
        <v>19</v>
      </c>
      <c r="L27" s="173"/>
      <c r="M27" s="42">
        <v>12</v>
      </c>
      <c r="N27" s="43">
        <f>CEILING(((3%*Q8)-2.5),5)</f>
        <v>5</v>
      </c>
      <c r="O27" s="44" t="s">
        <v>60</v>
      </c>
      <c r="P27" s="45">
        <f>CEILING(((8%*Q8)-2.5),5)</f>
        <v>10</v>
      </c>
      <c r="Q27" s="44"/>
      <c r="R27" s="149"/>
      <c r="S27" s="150"/>
      <c r="T27" s="24"/>
      <c r="U27" s="172" t="s">
        <v>42</v>
      </c>
      <c r="V27" s="173"/>
      <c r="W27" s="42">
        <v>12</v>
      </c>
      <c r="X27" s="43">
        <f>CEILING(((10%*Q8)-2.5),5)</f>
        <v>10</v>
      </c>
      <c r="Y27" s="44" t="s">
        <v>60</v>
      </c>
      <c r="Z27" s="45">
        <f>CEILING(((15%*Q8)-2.5),5)</f>
        <v>15</v>
      </c>
      <c r="AA27" s="44"/>
      <c r="AB27" s="149"/>
      <c r="AC27" s="150"/>
      <c r="AD27" s="1"/>
    </row>
    <row r="28" spans="1:30" ht="12.75" x14ac:dyDescent="0.2">
      <c r="A28" s="172" t="s">
        <v>20</v>
      </c>
      <c r="B28" s="173"/>
      <c r="C28" s="49">
        <v>12</v>
      </c>
      <c r="D28" s="142" t="s">
        <v>58</v>
      </c>
      <c r="E28" s="143"/>
      <c r="F28" s="144"/>
      <c r="G28" s="44"/>
      <c r="H28" s="149" t="s">
        <v>30</v>
      </c>
      <c r="I28" s="150"/>
      <c r="J28" s="24"/>
      <c r="K28" s="172" t="s">
        <v>18</v>
      </c>
      <c r="L28" s="173"/>
      <c r="M28" s="49">
        <v>12</v>
      </c>
      <c r="N28" s="142" t="s">
        <v>57</v>
      </c>
      <c r="O28" s="143"/>
      <c r="P28" s="144"/>
      <c r="Q28" s="44"/>
      <c r="R28" s="149" t="s">
        <v>30</v>
      </c>
      <c r="S28" s="150"/>
      <c r="T28" s="24"/>
      <c r="U28" s="172" t="s">
        <v>20</v>
      </c>
      <c r="V28" s="173"/>
      <c r="W28" s="49">
        <v>12</v>
      </c>
      <c r="X28" s="142" t="s">
        <v>58</v>
      </c>
      <c r="Y28" s="143"/>
      <c r="Z28" s="144"/>
      <c r="AA28" s="44"/>
      <c r="AB28" s="149"/>
      <c r="AC28" s="150"/>
      <c r="AD28" s="1"/>
    </row>
    <row r="29" spans="1:30" x14ac:dyDescent="0.2">
      <c r="A29" s="151" t="s">
        <v>11</v>
      </c>
      <c r="B29" s="152"/>
      <c r="C29" s="50" t="s">
        <v>13</v>
      </c>
      <c r="D29" s="43"/>
      <c r="E29" s="44"/>
      <c r="F29" s="45"/>
      <c r="G29" s="51"/>
      <c r="H29" s="149"/>
      <c r="I29" s="150"/>
      <c r="J29" s="24"/>
      <c r="K29" s="151" t="s">
        <v>11</v>
      </c>
      <c r="L29" s="152"/>
      <c r="M29" s="50" t="s">
        <v>13</v>
      </c>
      <c r="N29" s="43"/>
      <c r="O29" s="44"/>
      <c r="P29" s="45"/>
      <c r="Q29" s="51"/>
      <c r="R29" s="149"/>
      <c r="S29" s="150"/>
      <c r="T29" s="24"/>
      <c r="U29" s="151" t="s">
        <v>11</v>
      </c>
      <c r="V29" s="152"/>
      <c r="W29" s="50" t="s">
        <v>13</v>
      </c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0" t="s">
        <v>12</v>
      </c>
      <c r="B30" s="171"/>
      <c r="C30" s="52"/>
      <c r="D30" s="53"/>
      <c r="E30" s="54"/>
      <c r="F30" s="55"/>
      <c r="G30" s="54"/>
      <c r="H30" s="147" t="s">
        <v>28</v>
      </c>
      <c r="I30" s="178"/>
      <c r="J30" s="24"/>
      <c r="K30" s="170" t="s">
        <v>12</v>
      </c>
      <c r="L30" s="171"/>
      <c r="M30" s="52"/>
      <c r="N30" s="53"/>
      <c r="O30" s="54"/>
      <c r="P30" s="55"/>
      <c r="Q30" s="54"/>
      <c r="R30" s="147" t="s">
        <v>28</v>
      </c>
      <c r="S30" s="148"/>
      <c r="T30" s="24"/>
      <c r="U30" s="170" t="s">
        <v>12</v>
      </c>
      <c r="V30" s="171"/>
      <c r="W30" s="52"/>
      <c r="X30" s="53"/>
      <c r="Y30" s="54"/>
      <c r="Z30" s="55"/>
      <c r="AA30" s="54"/>
      <c r="AB30" s="147" t="s">
        <v>28</v>
      </c>
      <c r="AC30" s="148"/>
      <c r="AD30" s="1"/>
    </row>
    <row r="31" spans="1:30" ht="12.75" x14ac:dyDescent="0.2">
      <c r="A31" s="174" t="s">
        <v>21</v>
      </c>
      <c r="B31" s="175"/>
      <c r="C31" s="37">
        <v>12</v>
      </c>
      <c r="D31" s="38">
        <f>CEILING(((10%*Q8)-2.5),5)</f>
        <v>10</v>
      </c>
      <c r="E31" s="39" t="s">
        <v>60</v>
      </c>
      <c r="F31" s="40">
        <f>CEILING(((20%*Q8)-2.5),5)</f>
        <v>20</v>
      </c>
      <c r="G31" s="39">
        <v>2</v>
      </c>
      <c r="H31" s="176"/>
      <c r="I31" s="177"/>
      <c r="J31" s="24"/>
      <c r="K31" s="174" t="s">
        <v>37</v>
      </c>
      <c r="L31" s="175"/>
      <c r="M31" s="37">
        <v>12</v>
      </c>
      <c r="N31" s="38">
        <f>CEILING(((40%*Q8)-2.5),5)</f>
        <v>40</v>
      </c>
      <c r="O31" s="39" t="s">
        <v>60</v>
      </c>
      <c r="P31" s="40">
        <f>CEILING(((50%*Q8)-2.5),5)</f>
        <v>50</v>
      </c>
      <c r="Q31" s="39">
        <v>2</v>
      </c>
      <c r="R31" s="157"/>
      <c r="S31" s="158"/>
      <c r="T31" s="24"/>
      <c r="U31" s="174" t="s">
        <v>37</v>
      </c>
      <c r="V31" s="175"/>
      <c r="W31" s="37">
        <v>12</v>
      </c>
      <c r="X31" s="38">
        <f>CEILING(((40%*Q8)-2.5),5)</f>
        <v>40</v>
      </c>
      <c r="Y31" s="39" t="s">
        <v>60</v>
      </c>
      <c r="Z31" s="40">
        <f>CEILING(((50%*Q8)-2.5),5)</f>
        <v>50</v>
      </c>
      <c r="AA31" s="39">
        <v>2</v>
      </c>
      <c r="AB31" s="157"/>
      <c r="AC31" s="158"/>
      <c r="AD31" s="1"/>
    </row>
    <row r="32" spans="1:30" ht="12.75" x14ac:dyDescent="0.2">
      <c r="A32" s="172" t="s">
        <v>22</v>
      </c>
      <c r="B32" s="173"/>
      <c r="C32" s="42">
        <v>12</v>
      </c>
      <c r="D32" s="142" t="s">
        <v>59</v>
      </c>
      <c r="E32" s="143"/>
      <c r="F32" s="144"/>
      <c r="G32" s="44"/>
      <c r="H32" s="149"/>
      <c r="I32" s="150"/>
      <c r="J32" s="24"/>
      <c r="K32" s="172" t="s">
        <v>38</v>
      </c>
      <c r="L32" s="173"/>
      <c r="M32" s="42">
        <v>12</v>
      </c>
      <c r="N32" s="43">
        <f>CEILING(((5%*Q8)-2.5),5)</f>
        <v>5</v>
      </c>
      <c r="O32" s="44" t="s">
        <v>60</v>
      </c>
      <c r="P32" s="45">
        <f>CEILING(((15%*Q8)-2.5),5)</f>
        <v>15</v>
      </c>
      <c r="Q32" s="44"/>
      <c r="R32" s="149"/>
      <c r="S32" s="150"/>
      <c r="T32" s="24"/>
      <c r="U32" s="172" t="s">
        <v>43</v>
      </c>
      <c r="V32" s="173"/>
      <c r="W32" s="42">
        <v>12</v>
      </c>
      <c r="X32" s="43">
        <f>CEILING(((25%*Q8)-2.5),5)</f>
        <v>25</v>
      </c>
      <c r="Y32" s="44" t="s">
        <v>60</v>
      </c>
      <c r="Z32" s="45">
        <f>CEILING(((35%*Q8)-2.5),5)</f>
        <v>35</v>
      </c>
      <c r="AA32" s="44"/>
      <c r="AB32" s="149"/>
      <c r="AC32" s="150"/>
      <c r="AD32" s="1"/>
    </row>
    <row r="33" spans="1:30" ht="12.75" x14ac:dyDescent="0.2">
      <c r="A33" s="172" t="s">
        <v>23</v>
      </c>
      <c r="B33" s="173"/>
      <c r="C33" s="49">
        <v>12</v>
      </c>
      <c r="D33" s="43">
        <f>CEILING(((15%*Q8)-2.5),5)</f>
        <v>15</v>
      </c>
      <c r="E33" s="44" t="s">
        <v>60</v>
      </c>
      <c r="F33" s="45">
        <f>CEILING(((25%*Q8)-2.5),5)</f>
        <v>25</v>
      </c>
      <c r="G33" s="44"/>
      <c r="H33" s="149"/>
      <c r="I33" s="150"/>
      <c r="J33" s="24"/>
      <c r="K33" s="172" t="s">
        <v>39</v>
      </c>
      <c r="L33" s="173"/>
      <c r="M33" s="49">
        <v>12</v>
      </c>
      <c r="N33" s="43">
        <f>CEILING(((5%*Q8)-2.5),5)</f>
        <v>5</v>
      </c>
      <c r="O33" s="44" t="s">
        <v>60</v>
      </c>
      <c r="P33" s="45">
        <f>CEILING(((15%*Q8)-2.5),5)</f>
        <v>15</v>
      </c>
      <c r="Q33" s="44"/>
      <c r="R33" s="149"/>
      <c r="S33" s="150"/>
      <c r="T33" s="24"/>
      <c r="U33" s="172" t="s">
        <v>23</v>
      </c>
      <c r="V33" s="173"/>
      <c r="W33" s="49">
        <v>12</v>
      </c>
      <c r="X33" s="43">
        <f>CEILING(((15%*Q8)-2.5),5)</f>
        <v>15</v>
      </c>
      <c r="Y33" s="44" t="s">
        <v>60</v>
      </c>
      <c r="Z33" s="45">
        <f>CEILING(((25%*Q8)-2.5),5)</f>
        <v>25</v>
      </c>
      <c r="AA33" s="44"/>
      <c r="AB33" s="149"/>
      <c r="AC33" s="150"/>
      <c r="AD33" s="1"/>
    </row>
    <row r="34" spans="1:30" x14ac:dyDescent="0.2">
      <c r="A34" s="151" t="s">
        <v>11</v>
      </c>
      <c r="B34" s="152"/>
      <c r="C34" s="50" t="s">
        <v>13</v>
      </c>
      <c r="D34" s="43"/>
      <c r="E34" s="44"/>
      <c r="F34" s="45"/>
      <c r="G34" s="51"/>
      <c r="H34" s="149"/>
      <c r="I34" s="150"/>
      <c r="J34" s="24"/>
      <c r="K34" s="151" t="s">
        <v>11</v>
      </c>
      <c r="L34" s="152"/>
      <c r="M34" s="50" t="s">
        <v>13</v>
      </c>
      <c r="N34" s="43"/>
      <c r="O34" s="44"/>
      <c r="P34" s="45"/>
      <c r="Q34" s="51"/>
      <c r="R34" s="149"/>
      <c r="S34" s="150"/>
      <c r="T34" s="24"/>
      <c r="U34" s="151" t="s">
        <v>11</v>
      </c>
      <c r="V34" s="152"/>
      <c r="W34" s="50" t="s">
        <v>13</v>
      </c>
      <c r="X34" s="43"/>
      <c r="Y34" s="44"/>
      <c r="Z34" s="45"/>
      <c r="AA34" s="57"/>
      <c r="AB34" s="149"/>
      <c r="AC34" s="150"/>
      <c r="AD34" s="1"/>
    </row>
    <row r="35" spans="1:30" ht="13.5" thickBot="1" x14ac:dyDescent="0.25">
      <c r="A35" s="170" t="s">
        <v>12</v>
      </c>
      <c r="B35" s="171"/>
      <c r="C35" s="52"/>
      <c r="D35" s="53"/>
      <c r="E35" s="54"/>
      <c r="F35" s="55"/>
      <c r="G35" s="54"/>
      <c r="H35" s="147" t="s">
        <v>28</v>
      </c>
      <c r="I35" s="148"/>
      <c r="J35" s="24"/>
      <c r="K35" s="170" t="s">
        <v>12</v>
      </c>
      <c r="L35" s="171"/>
      <c r="M35" s="52"/>
      <c r="N35" s="53"/>
      <c r="O35" s="54"/>
      <c r="P35" s="55"/>
      <c r="Q35" s="54"/>
      <c r="R35" s="147" t="s">
        <v>28</v>
      </c>
      <c r="S35" s="148"/>
      <c r="T35" s="24"/>
      <c r="U35" s="170" t="s">
        <v>12</v>
      </c>
      <c r="V35" s="171"/>
      <c r="W35" s="52"/>
      <c r="X35" s="53"/>
      <c r="Y35" s="54"/>
      <c r="Z35" s="55"/>
      <c r="AA35" s="54"/>
      <c r="AB35" s="147" t="s">
        <v>28</v>
      </c>
      <c r="AC35" s="148"/>
      <c r="AD35" s="1"/>
    </row>
    <row r="36" spans="1:30" x14ac:dyDescent="0.2">
      <c r="A36" s="153"/>
      <c r="B36" s="154"/>
      <c r="C36" s="37"/>
      <c r="D36" s="38"/>
      <c r="E36" s="39"/>
      <c r="F36" s="40"/>
      <c r="G36" s="39"/>
      <c r="H36" s="157"/>
      <c r="I36" s="158"/>
      <c r="J36" s="24"/>
      <c r="K36" s="153"/>
      <c r="L36" s="154"/>
      <c r="M36" s="37"/>
      <c r="N36" s="38"/>
      <c r="O36" s="39"/>
      <c r="P36" s="40"/>
      <c r="Q36" s="39"/>
      <c r="R36" s="157"/>
      <c r="S36" s="158"/>
      <c r="T36" s="24"/>
      <c r="U36" s="153"/>
      <c r="V36" s="154"/>
      <c r="W36" s="37"/>
      <c r="X36" s="38"/>
      <c r="Y36" s="39"/>
      <c r="Z36" s="40"/>
      <c r="AA36" s="39"/>
      <c r="AB36" s="157"/>
      <c r="AC36" s="158"/>
      <c r="AD36" s="1"/>
    </row>
    <row r="37" spans="1:30" ht="15" customHeight="1" x14ac:dyDescent="0.2">
      <c r="A37" s="166" t="s">
        <v>24</v>
      </c>
      <c r="B37" s="167"/>
      <c r="C37" s="167"/>
      <c r="D37" s="167"/>
      <c r="E37" s="167"/>
      <c r="F37" s="167"/>
      <c r="G37" s="167"/>
      <c r="H37" s="167"/>
      <c r="I37" s="168"/>
      <c r="J37" s="24"/>
      <c r="K37" s="151"/>
      <c r="L37" s="152"/>
      <c r="M37" s="42"/>
      <c r="N37" s="43"/>
      <c r="O37" s="44"/>
      <c r="P37" s="45"/>
      <c r="Q37" s="44"/>
      <c r="R37" s="149"/>
      <c r="S37" s="150"/>
      <c r="T37" s="24"/>
      <c r="U37" s="151"/>
      <c r="V37" s="152"/>
      <c r="W37" s="49"/>
      <c r="X37" s="43"/>
      <c r="Y37" s="44"/>
      <c r="Z37" s="45"/>
      <c r="AA37" s="44"/>
      <c r="AB37" s="149"/>
      <c r="AC37" s="150"/>
      <c r="AD37" s="1"/>
    </row>
    <row r="38" spans="1:30" x14ac:dyDescent="0.2">
      <c r="A38" s="162" t="s">
        <v>25</v>
      </c>
      <c r="B38" s="169"/>
      <c r="C38" s="169"/>
      <c r="D38" s="169"/>
      <c r="E38" s="169"/>
      <c r="F38" s="169"/>
      <c r="G38" s="169"/>
      <c r="H38" s="169"/>
      <c r="I38" s="163"/>
      <c r="J38" s="24"/>
      <c r="K38" s="164"/>
      <c r="L38" s="165"/>
      <c r="M38" s="49"/>
      <c r="N38" s="43"/>
      <c r="O38" s="44"/>
      <c r="P38" s="45"/>
      <c r="Q38" s="44"/>
      <c r="R38" s="149"/>
      <c r="S38" s="150"/>
      <c r="T38" s="24"/>
      <c r="U38" s="164"/>
      <c r="V38" s="165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66" t="s">
        <v>26</v>
      </c>
      <c r="B39" s="167"/>
      <c r="C39" s="167"/>
      <c r="D39" s="167"/>
      <c r="E39" s="167"/>
      <c r="F39" s="167"/>
      <c r="G39" s="167"/>
      <c r="H39" s="167"/>
      <c r="I39" s="168"/>
      <c r="J39" s="24"/>
      <c r="K39" s="151"/>
      <c r="L39" s="152"/>
      <c r="M39" s="50"/>
      <c r="N39" s="43"/>
      <c r="O39" s="44"/>
      <c r="P39" s="45"/>
      <c r="Q39" s="57"/>
      <c r="R39" s="149"/>
      <c r="S39" s="150"/>
      <c r="T39" s="24"/>
      <c r="U39" s="151"/>
      <c r="V39" s="152"/>
      <c r="W39" s="60"/>
      <c r="X39" s="43"/>
      <c r="Y39" s="44"/>
      <c r="Z39" s="45"/>
      <c r="AA39" s="57"/>
      <c r="AB39" s="149"/>
      <c r="AC39" s="150"/>
      <c r="AD39" s="1"/>
    </row>
    <row r="40" spans="1:30" ht="12.75" thickBot="1" x14ac:dyDescent="0.25">
      <c r="A40" s="159" t="s">
        <v>27</v>
      </c>
      <c r="B40" s="160"/>
      <c r="C40" s="160"/>
      <c r="D40" s="160"/>
      <c r="E40" s="160"/>
      <c r="F40" s="160"/>
      <c r="G40" s="160"/>
      <c r="H40" s="160"/>
      <c r="I40" s="161"/>
      <c r="J40" s="24"/>
      <c r="K40" s="145"/>
      <c r="L40" s="146"/>
      <c r="M40" s="52"/>
      <c r="N40" s="53"/>
      <c r="O40" s="54"/>
      <c r="P40" s="55"/>
      <c r="Q40" s="54"/>
      <c r="R40" s="147"/>
      <c r="S40" s="148"/>
      <c r="T40" s="24"/>
      <c r="U40" s="145"/>
      <c r="V40" s="146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5"/>
      <c r="B41" s="156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61"/>
      <c r="B42" s="62"/>
      <c r="C42" s="42"/>
      <c r="D42" s="43"/>
      <c r="E42" s="44"/>
      <c r="F42" s="45"/>
      <c r="G42" s="44"/>
      <c r="H42" s="149"/>
      <c r="I42" s="150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x14ac:dyDescent="0.2">
      <c r="A43" s="162"/>
      <c r="B43" s="163"/>
      <c r="C43" s="49"/>
      <c r="D43" s="43"/>
      <c r="E43" s="44"/>
      <c r="F43" s="45"/>
      <c r="G43" s="44"/>
      <c r="H43" s="149"/>
      <c r="I43" s="150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7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A9:B10"/>
    <mergeCell ref="C9:F9"/>
    <mergeCell ref="G9:I9"/>
    <mergeCell ref="K9:L10"/>
    <mergeCell ref="M9:P9"/>
    <mergeCell ref="Q9:S9"/>
    <mergeCell ref="U9:V10"/>
    <mergeCell ref="A11:B11"/>
    <mergeCell ref="H11:I11"/>
    <mergeCell ref="K11:L11"/>
    <mergeCell ref="R11:S11"/>
    <mergeCell ref="U11:V11"/>
    <mergeCell ref="AB11:AC11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5:B25"/>
    <mergeCell ref="H25:I25"/>
    <mergeCell ref="K25:L25"/>
    <mergeCell ref="R25:S25"/>
    <mergeCell ref="U25:V25"/>
    <mergeCell ref="AB25:AC25"/>
    <mergeCell ref="A24:B24"/>
    <mergeCell ref="H24:I24"/>
    <mergeCell ref="K24:L24"/>
    <mergeCell ref="R24:S24"/>
    <mergeCell ref="U24:V24"/>
    <mergeCell ref="AB24:AC24"/>
    <mergeCell ref="A27:B27"/>
    <mergeCell ref="H27:I27"/>
    <mergeCell ref="K27:L27"/>
    <mergeCell ref="R27:S27"/>
    <mergeCell ref="U27:V27"/>
    <mergeCell ref="AB27:AC27"/>
    <mergeCell ref="A26:B26"/>
    <mergeCell ref="H26:I26"/>
    <mergeCell ref="K26:L26"/>
    <mergeCell ref="R26:S26"/>
    <mergeCell ref="U26:V26"/>
    <mergeCell ref="AB26:AC26"/>
    <mergeCell ref="D26:F26"/>
    <mergeCell ref="X26:Z26"/>
    <mergeCell ref="A28:B28"/>
    <mergeCell ref="H28:I28"/>
    <mergeCell ref="K28:L28"/>
    <mergeCell ref="R28:S28"/>
    <mergeCell ref="U28:V28"/>
    <mergeCell ref="AB28:AC28"/>
    <mergeCell ref="D28:F28"/>
    <mergeCell ref="N28:P28"/>
    <mergeCell ref="X28:Z28"/>
    <mergeCell ref="A30:B30"/>
    <mergeCell ref="H30:I30"/>
    <mergeCell ref="K30:L30"/>
    <mergeCell ref="R30:S30"/>
    <mergeCell ref="U30:V30"/>
    <mergeCell ref="AB30:AC30"/>
    <mergeCell ref="A29:B29"/>
    <mergeCell ref="H29:I29"/>
    <mergeCell ref="K29:L29"/>
    <mergeCell ref="R29:S29"/>
    <mergeCell ref="U29:V29"/>
    <mergeCell ref="AB29:AC29"/>
    <mergeCell ref="A32:B32"/>
    <mergeCell ref="H32:I32"/>
    <mergeCell ref="K32:L32"/>
    <mergeCell ref="R32:S32"/>
    <mergeCell ref="U32:V32"/>
    <mergeCell ref="AB32:AC32"/>
    <mergeCell ref="D32:F32"/>
    <mergeCell ref="A31:B31"/>
    <mergeCell ref="H31:I31"/>
    <mergeCell ref="K31:L31"/>
    <mergeCell ref="R31:S31"/>
    <mergeCell ref="U31:V31"/>
    <mergeCell ref="AB31:AC31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H36:I36"/>
    <mergeCell ref="AB39:AC39"/>
    <mergeCell ref="A39:I39"/>
    <mergeCell ref="K38:L38"/>
    <mergeCell ref="R38:S38"/>
    <mergeCell ref="U38:V38"/>
    <mergeCell ref="AB38:AC38"/>
    <mergeCell ref="A38:I38"/>
    <mergeCell ref="K37:L37"/>
    <mergeCell ref="R37:S37"/>
    <mergeCell ref="U37:V37"/>
    <mergeCell ref="AB37:AC37"/>
    <mergeCell ref="A37:I37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B42:AC42"/>
    <mergeCell ref="A41:B41"/>
    <mergeCell ref="H41:I41"/>
    <mergeCell ref="K41:L41"/>
    <mergeCell ref="R41:S41"/>
    <mergeCell ref="U41:V41"/>
    <mergeCell ref="AB41:AC41"/>
    <mergeCell ref="K40:L40"/>
    <mergeCell ref="R40:S40"/>
    <mergeCell ref="U40:V40"/>
    <mergeCell ref="AB40:AC40"/>
    <mergeCell ref="A40:I40"/>
    <mergeCell ref="B8:I8"/>
    <mergeCell ref="U45:AC45"/>
    <mergeCell ref="A46:I46"/>
    <mergeCell ref="X11:Z11"/>
    <mergeCell ref="D16:F16"/>
    <mergeCell ref="N16:P16"/>
    <mergeCell ref="X16:Z16"/>
    <mergeCell ref="D21:F21"/>
    <mergeCell ref="N21:P21"/>
    <mergeCell ref="D23:F23"/>
    <mergeCell ref="N23:P23"/>
    <mergeCell ref="X23:Z23"/>
    <mergeCell ref="A45:B45"/>
    <mergeCell ref="H45:I45"/>
    <mergeCell ref="K45:L45"/>
    <mergeCell ref="R45:S45"/>
    <mergeCell ref="H42:I42"/>
    <mergeCell ref="K42:L42"/>
    <mergeCell ref="R42:S42"/>
    <mergeCell ref="U42:V42"/>
    <mergeCell ref="K39:L39"/>
    <mergeCell ref="R39:S39"/>
    <mergeCell ref="U39:V39"/>
    <mergeCell ref="A36:B36"/>
  </mergeCells>
  <conditionalFormatting sqref="X41:Z44 X36:Z39 X11:Z14 N41:P44 N36:P39 R13:R15 S14:S15 R11:S12 R16:S45 Q11:Q45 D41:F44 D36:F39 D16:F19 D21:F24 D11:F14 G11:I45 C11:C45 M11:M45 X26:Z29 N21:P24 D26:F29 D31:F34 N11:P14 N16:P19 N26:P29 N31:P34 X16:Z19 X21:Z24 X31:Z34 W11:W45 AA11:AC45">
    <cfRule type="expression" dxfId="1200" priority="22" stopIfTrue="1">
      <formula>ISERROR(C11)</formula>
    </cfRule>
  </conditionalFormatting>
  <conditionalFormatting sqref="Q9:S9 AA9:AC9 G9:I9">
    <cfRule type="cellIs" dxfId="1199" priority="21" stopIfTrue="1" operator="equal">
      <formula>0</formula>
    </cfRule>
  </conditionalFormatting>
  <conditionalFormatting sqref="A16:B16 A18:B18 A23:B23 A21:B21">
    <cfRule type="expression" dxfId="1198" priority="20" stopIfTrue="1">
      <formula>AND(XFA16&gt;0,A16=0)</formula>
    </cfRule>
  </conditionalFormatting>
  <conditionalFormatting sqref="U16:V16 U11:V11 U18:V18">
    <cfRule type="expression" dxfId="1197" priority="19" stopIfTrue="1">
      <formula>AND(#REF!&gt;0,U11=0)</formula>
    </cfRule>
  </conditionalFormatting>
  <conditionalFormatting sqref="K16:L16 K18:L18">
    <cfRule type="expression" dxfId="1196" priority="18" stopIfTrue="1">
      <formula>AND(#REF!&gt;0,K16=0)</formula>
    </cfRule>
  </conditionalFormatting>
  <conditionalFormatting sqref="K21:L21 K23:L23">
    <cfRule type="expression" dxfId="1195" priority="17" stopIfTrue="1">
      <formula>AND(#REF!&gt;0,K21=0)</formula>
    </cfRule>
  </conditionalFormatting>
  <conditionalFormatting sqref="K28:L28">
    <cfRule type="expression" dxfId="1194" priority="10" stopIfTrue="1">
      <formula>AND(G28&gt;0,K28=0)</formula>
    </cfRule>
  </conditionalFormatting>
  <conditionalFormatting sqref="U18:V18">
    <cfRule type="expression" dxfId="1193" priority="9" stopIfTrue="1">
      <formula>AND(Q18&gt;0,U18=0)</formula>
    </cfRule>
  </conditionalFormatting>
  <conditionalFormatting sqref="U23:V23">
    <cfRule type="expression" dxfId="1192" priority="8" stopIfTrue="1">
      <formula>AND(Q23&gt;0,U23=0)</formula>
    </cfRule>
  </conditionalFormatting>
  <conditionalFormatting sqref="K21:L21">
    <cfRule type="expression" dxfId="1191" priority="5" stopIfTrue="1">
      <formula>AND(G21&gt;0,K21=0)</formula>
    </cfRule>
  </conditionalFormatting>
  <conditionalFormatting sqref="K21:L21">
    <cfRule type="expression" dxfId="1190" priority="4" stopIfTrue="1">
      <formula>AND(G21&gt;0,K21=0)</formula>
    </cfRule>
  </conditionalFormatting>
  <conditionalFormatting sqref="U11:V11">
    <cfRule type="expression" dxfId="1189" priority="3" stopIfTrue="1">
      <formula>AND(Q11&gt;0,U11=0)</formula>
    </cfRule>
  </conditionalFormatting>
  <conditionalFormatting sqref="U11:V11">
    <cfRule type="expression" dxfId="1188" priority="2" stopIfTrue="1">
      <formula>AND(Q11&gt;0,U11=0)</formula>
    </cfRule>
  </conditionalFormatting>
  <conditionalFormatting sqref="K16:L16">
    <cfRule type="expression" dxfId="1187" priority="1" stopIfTrue="1">
      <formula>AND(G16&gt;0,K16=0)</formula>
    </cfRule>
  </conditionalFormatting>
  <dataValidations xWindow="172" yWindow="323" count="9">
    <dataValidation type="list" allowBlank="1" showInputMessage="1" promptTitle="Exercise Selection" prompt="Select the exercise based on the exercise class from the drop-down list. These exercises are listed on the MaxSheet worksheet." sqref="K25 U33 U30 K35 U20 K15 K20 U28 U35 U25:U26 K28:L28 K30 U18:V18 U23:V23 U15 K21:L21 U11:V11 A35:A36 A25:A26 A38 A15 A13 A16:B16 A18:B18 A11 A45 A21:B21 A33 A28 A40:A41 A30:A31 A23:B23 A20 A43 K16:L16">
      <formula1>INDIRECT(HLOOKUP(XFA11,SECONDARYLOOKUP,2,FALSE))</formula1>
    </dataValidation>
    <dataValidation type="list" allowBlank="1" showInputMessage="1" showErrorMessage="1" sqref="B2 L2 V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21:S21 R16:S16 R26:S26 R31:S31 R11:S11 R41:S41 R36:S36 AB31:AC31 AB41:AC41 AB36:AC36 AB16:AC16 AB26:AC26 H31:I31 H41:I41 H36:I36 H21:I21 H16:I16 H26:I26 H11:I11">
      <formula1>Notes</formula1>
    </dataValidation>
    <dataValidation type="list" allowBlank="1" showInputMessage="1" showErrorMessage="1" sqref="AB27:AC30 AB42:AC44 S14:S15 R27:S30 R32:S35 R37:S40 R42:S45 AB17:AC20 AB32:AC35 AB37:AC40 R12:S12 AB22:AC25 AB11:AC15 H44:I45 R13:R15 H17:I20 R22:S25 H27:I27 H22:I25 H28 H42:I42 H33 H34:I35 H29:I30 H32:I32 R17:S20 H12:I15 H43">
      <formula1>Notes</formula1>
    </dataValidation>
    <dataValidation allowBlank="1" showInputMessage="1" showErrorMessage="1" promptTitle="# of Repetitions" prompt="Manually enter the appropriate number of repetitions." sqref="C26 W31 M36 M41 M21 W26 W11 C21 C16 W21 W36 W41 M31 C31 C11 W16 M11 C36 C41 M26 M16"/>
    <dataValidation type="list" allowBlank="1" showInputMessage="1" showErrorMessage="1" sqref="AC2 S2 I2">
      <formula1>STRPREP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8:L18 K36 K40:K41 U36 K43 K11 K13 K23:L23 K33 U16:U17 K45 U21 U40:U41 U38 U31 K31 K26 K38 U43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showErrorMessage="1" sqref="B8:I8">
      <formula1>namelist</formula1>
    </dataValidation>
  </dataValidations>
  <hyperlinks>
    <hyperlink ref="A11:B11" r:id="rId1" display="Back Squat"/>
    <hyperlink ref="A12:B12" r:id="rId2" display="Dynamic Lat Pull"/>
    <hyperlink ref="A13:B13" r:id="rId3" display="DB Incline Fly"/>
    <hyperlink ref="A15:B15" r:id="rId4" display="Bodyweight Squat"/>
    <hyperlink ref="A20:B20" r:id="rId5" display="Bodyweight Squat"/>
    <hyperlink ref="A25:B25" r:id="rId6" display="Bodyweight Squat"/>
    <hyperlink ref="A30:B30" r:id="rId7" display="Bodyweight Squat"/>
    <hyperlink ref="A35:B35" r:id="rId8" display="Bodyweight Squat"/>
    <hyperlink ref="A16:B16" r:id="rId9" display="PB Leg Curl"/>
    <hyperlink ref="A17:B17" r:id="rId10" display="Bench Press"/>
    <hyperlink ref="A18:B18" r:id="rId11" display="DB Curl to Press"/>
    <hyperlink ref="A21:B21" r:id="rId12" display="Piston Squat"/>
    <hyperlink ref="A22:B22" r:id="rId13" display="Sup-Pro Tri Ext"/>
    <hyperlink ref="A23:B23" r:id="rId14" display="MB Twist"/>
    <hyperlink ref="A26:B26" r:id="rId15" display="Alt. Bench Glute Lift"/>
    <hyperlink ref="A27:B27" r:id="rId16" display="OH Lateral Raise"/>
    <hyperlink ref="A28:B28" r:id="rId17" display="Gopher U-Abs"/>
    <hyperlink ref="A31:B31" r:id="rId18" display="DB Twisting Row"/>
    <hyperlink ref="A32:B32" r:id="rId19" display="Close Grip Push-Up"/>
    <hyperlink ref="A33:B33" r:id="rId20" display="Straight Bar Curl"/>
    <hyperlink ref="K11:L11" r:id="rId21" display="Step-Up"/>
    <hyperlink ref="K12:L12" r:id="rId22" display="DB Twisting Row"/>
    <hyperlink ref="K13:L13" r:id="rId23" display="DB Incline Press"/>
    <hyperlink ref="K17:L17" r:id="rId24" display="DB Bench Press"/>
    <hyperlink ref="K18:L18" r:id="rId25" display="Reverse Curl"/>
    <hyperlink ref="K22:L22" r:id="rId26" display="Tricep Push Down"/>
    <hyperlink ref="K23:L23" r:id="rId27" display="Full Bench Curl-Up"/>
    <hyperlink ref="K27:L27" r:id="rId28" display="OH Lateral Raise"/>
    <hyperlink ref="K28:L28" r:id="rId29" display="MB Twist"/>
    <hyperlink ref="K31:L31" r:id="rId30" display="Chin Grip Lat Pull Down"/>
    <hyperlink ref="K32:L32" r:id="rId31" display="DB Tricep Extension"/>
    <hyperlink ref="K33:L33" r:id="rId32" display="Alternating DB Curl"/>
    <hyperlink ref="U13:V13" r:id="rId33" display="Bench Press"/>
    <hyperlink ref="U12:V12" r:id="rId34" display="Lat Pull Down"/>
    <hyperlink ref="U18:V18" r:id="rId35" display="DB Curl to Press"/>
    <hyperlink ref="U17:V17" r:id="rId36" display="DB Incline Press"/>
    <hyperlink ref="U22:V22" r:id="rId37" display="Sup-Pro Tri Ext"/>
    <hyperlink ref="U23:V23" r:id="rId38" display="MB Twist"/>
    <hyperlink ref="U31:V31" r:id="rId39" display="Chin Grip Lat Pull Down"/>
    <hyperlink ref="U33:V33" r:id="rId40" display="Straight Bar Curl"/>
    <hyperlink ref="U28:V28" r:id="rId41" display="Gopher U-Abs"/>
    <hyperlink ref="U32:V32" r:id="rId42" display="Rev Grip Tri Push Down"/>
    <hyperlink ref="U27:V27" r:id="rId43" display="Arnold Press"/>
    <hyperlink ref="U21:V21" r:id="rId44" display="DB Walking Lunge"/>
    <hyperlink ref="B2:G2" r:id="rId45" display="Dynamic Warm-Up"/>
    <hyperlink ref="B5:G5" r:id="rId46" display="MB Twist X 15 each side"/>
    <hyperlink ref="B6:G6" r:id="rId47" display="MB Toe Touches X 10"/>
    <hyperlink ref="K26:L26" r:id="rId48" display="DB RDL"/>
    <hyperlink ref="U26:V26" r:id="rId49" display="Alt. Bench Glute Lift"/>
    <hyperlink ref="U16:V16" r:id="rId50" display="DB RDL"/>
    <hyperlink ref="B3:G3" r:id="rId51" display="3-Way Ham Touch X 9/leg"/>
    <hyperlink ref="B4:G4" r:id="rId52" display="Toe Reach Squat X 10"/>
    <hyperlink ref="K35:L35" r:id="rId53" display="Bodyweight Squat"/>
    <hyperlink ref="U35:V35" r:id="rId54" display="Bodyweight Squat"/>
    <hyperlink ref="U30:V30" r:id="rId55" display="Bodyweight Squat"/>
    <hyperlink ref="K30:L30" r:id="rId56" display="Bodyweight Squat"/>
    <hyperlink ref="U25:V25" r:id="rId57" display="Bodyweight Squat"/>
    <hyperlink ref="K25:L25" r:id="rId58" display="Bodyweight Squat"/>
    <hyperlink ref="K20:L20" r:id="rId59" display="Bodyweight Squat"/>
    <hyperlink ref="U20:V20" r:id="rId60" display="Bodyweight Squat"/>
    <hyperlink ref="K15:L15" r:id="rId61" display="Bodyweight Squat"/>
    <hyperlink ref="U15:V15" r:id="rId62" display="Bodyweight Squat"/>
    <hyperlink ref="K21:L21" r:id="rId63" display="Piston Squat"/>
    <hyperlink ref="U11:V11" r:id="rId64" display="Piston Squat"/>
    <hyperlink ref="L2:Q2" r:id="rId65" display="Dynamic Warm-Up"/>
    <hyperlink ref="L5:Q5" r:id="rId66" display="MB Twist X 15 each side"/>
    <hyperlink ref="L6:Q6" r:id="rId67" display="MB Toe Touches X 10"/>
    <hyperlink ref="L3:Q3" r:id="rId68" display="3-Way Ham Touch X 9/leg"/>
    <hyperlink ref="L4:Q4" r:id="rId69" display="Toe Reach Squat X 10"/>
    <hyperlink ref="V2:AA2" r:id="rId70" display="Dynamic Warm-Up"/>
    <hyperlink ref="V5:AA5" r:id="rId71" display="MB Twist X 15 each side"/>
    <hyperlink ref="V6:AA6" r:id="rId72" display="MB Toe Touches X 10"/>
    <hyperlink ref="V3:AA3" r:id="rId73" display="3-Way Ham Touch X 9/leg"/>
    <hyperlink ref="V4:AA4" r:id="rId74" display="Toe Reach Squat X 10"/>
    <hyperlink ref="K16:L16" r:id="rId75" display="PB Leg Curl"/>
  </hyperlinks>
  <pageMargins left="0.45" right="0.2" top="0.25" bottom="0.25" header="0.05" footer="0.05"/>
  <pageSetup scale="99" orientation="landscape" r:id="rId76"/>
  <drawing r:id="rId7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tabSelected="1" workbookViewId="0">
      <selection activeCell="B8" sqref="B8:I8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46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46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45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45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52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52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52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14</v>
      </c>
      <c r="D11" s="38">
        <f>CEILING(((50%*N8)-2.5),5)</f>
        <v>50</v>
      </c>
      <c r="E11" s="39" t="s">
        <v>60</v>
      </c>
      <c r="F11" s="40">
        <f>CEILING(((60%*N8)-2.5),5)</f>
        <v>60</v>
      </c>
      <c r="G11" s="39">
        <v>2</v>
      </c>
      <c r="H11" s="200"/>
      <c r="I11" s="201"/>
      <c r="J11" s="24"/>
      <c r="K11" s="174" t="s">
        <v>31</v>
      </c>
      <c r="L11" s="175"/>
      <c r="M11" s="37">
        <v>14</v>
      </c>
      <c r="N11" s="41">
        <f>CEILING(((20%*N8)-2.5),5)</f>
        <v>20</v>
      </c>
      <c r="O11" s="39" t="s">
        <v>60</v>
      </c>
      <c r="P11" s="40">
        <f>CEILING(((30%*N8)-2.5),5)</f>
        <v>30</v>
      </c>
      <c r="Q11" s="39">
        <v>2</v>
      </c>
      <c r="R11" s="157" t="s">
        <v>29</v>
      </c>
      <c r="S11" s="158"/>
      <c r="T11" s="24"/>
      <c r="U11" s="174" t="s">
        <v>114</v>
      </c>
      <c r="V11" s="175"/>
      <c r="W11" s="37">
        <v>14</v>
      </c>
      <c r="X11" s="136" t="s">
        <v>59</v>
      </c>
      <c r="Y11" s="137"/>
      <c r="Z11" s="138"/>
      <c r="AA11" s="39">
        <v>2</v>
      </c>
      <c r="AB11" s="149" t="s">
        <v>29</v>
      </c>
      <c r="AC11" s="150"/>
      <c r="AD11" s="1"/>
    </row>
    <row r="12" spans="1:30" ht="12.75" x14ac:dyDescent="0.2">
      <c r="A12" s="172" t="s">
        <v>9</v>
      </c>
      <c r="B12" s="173"/>
      <c r="C12" s="42">
        <v>14</v>
      </c>
      <c r="D12" s="43">
        <f>CEILING(((25%*Q8)-2.5),5)</f>
        <v>25</v>
      </c>
      <c r="E12" s="44" t="s">
        <v>60</v>
      </c>
      <c r="F12" s="45">
        <f>CEILING(((35%*Q8)-2.5),5)</f>
        <v>35</v>
      </c>
      <c r="G12" s="44"/>
      <c r="H12" s="181"/>
      <c r="I12" s="182"/>
      <c r="J12" s="24"/>
      <c r="K12" s="172" t="s">
        <v>21</v>
      </c>
      <c r="L12" s="173"/>
      <c r="M12" s="42">
        <v>14</v>
      </c>
      <c r="N12" s="46">
        <f>CEILING(((10%*Q8)-2.5),5)</f>
        <v>10</v>
      </c>
      <c r="O12" s="47" t="s">
        <v>60</v>
      </c>
      <c r="P12" s="48">
        <f>CEILING(((20%*Q8)-2.5),5)</f>
        <v>20</v>
      </c>
      <c r="Q12" s="44"/>
      <c r="R12" s="181"/>
      <c r="S12" s="182"/>
      <c r="T12" s="24"/>
      <c r="U12" s="172" t="s">
        <v>40</v>
      </c>
      <c r="V12" s="173"/>
      <c r="W12" s="42">
        <v>14</v>
      </c>
      <c r="X12" s="43">
        <f>CEILING(((45%*Q8)-2.5),5)</f>
        <v>45</v>
      </c>
      <c r="Y12" s="44" t="s">
        <v>60</v>
      </c>
      <c r="Z12" s="45">
        <f>CEILING(((55%*Q8)-2.5),5)</f>
        <v>55</v>
      </c>
      <c r="AA12" s="44"/>
      <c r="AB12" s="149"/>
      <c r="AC12" s="150"/>
      <c r="AD12" s="1"/>
    </row>
    <row r="13" spans="1:30" ht="12.75" x14ac:dyDescent="0.2">
      <c r="A13" s="172" t="s">
        <v>10</v>
      </c>
      <c r="B13" s="173"/>
      <c r="C13" s="49">
        <v>14</v>
      </c>
      <c r="D13" s="43">
        <f>CEILING(((5%*Q8)-2.5),5)</f>
        <v>5</v>
      </c>
      <c r="E13" s="44" t="s">
        <v>60</v>
      </c>
      <c r="F13" s="45">
        <f>CEILING(((15%*Q8)-2.5),5)</f>
        <v>15</v>
      </c>
      <c r="G13" s="44"/>
      <c r="H13" s="149"/>
      <c r="I13" s="150"/>
      <c r="J13" s="24"/>
      <c r="K13" s="172" t="s">
        <v>32</v>
      </c>
      <c r="L13" s="173"/>
      <c r="M13" s="49">
        <v>14</v>
      </c>
      <c r="N13" s="43">
        <f>CEILING(((10%*Q8)-2.5),5)</f>
        <v>10</v>
      </c>
      <c r="O13" s="44" t="s">
        <v>60</v>
      </c>
      <c r="P13" s="45">
        <f>CEILING(((20%*Q8)-2.5),5)</f>
        <v>20</v>
      </c>
      <c r="Q13" s="44"/>
      <c r="R13" s="149"/>
      <c r="S13" s="150"/>
      <c r="T13" s="24"/>
      <c r="U13" s="183" t="s">
        <v>15</v>
      </c>
      <c r="V13" s="184"/>
      <c r="W13" s="49">
        <v>14</v>
      </c>
      <c r="X13" s="43">
        <f>CEILING(((50%*Q8)-2.5),5)</f>
        <v>50</v>
      </c>
      <c r="Y13" s="44" t="s">
        <v>60</v>
      </c>
      <c r="Z13" s="45">
        <f>CEILING(((60%*Q8)-2.5),5)</f>
        <v>60</v>
      </c>
      <c r="AA13" s="44"/>
      <c r="AB13" s="149"/>
      <c r="AC13" s="150"/>
      <c r="AD13" s="1"/>
    </row>
    <row r="14" spans="1:30" x14ac:dyDescent="0.2">
      <c r="A14" s="151" t="s">
        <v>11</v>
      </c>
      <c r="B14" s="152"/>
      <c r="C14" s="50" t="s">
        <v>51</v>
      </c>
      <c r="D14" s="43"/>
      <c r="E14" s="44"/>
      <c r="F14" s="45"/>
      <c r="G14" s="51"/>
      <c r="H14" s="149"/>
      <c r="I14" s="150"/>
      <c r="J14" s="24"/>
      <c r="K14" s="151" t="s">
        <v>11</v>
      </c>
      <c r="L14" s="152"/>
      <c r="M14" s="50" t="s">
        <v>51</v>
      </c>
      <c r="N14" s="43"/>
      <c r="O14" s="44"/>
      <c r="P14" s="45"/>
      <c r="Q14" s="51"/>
      <c r="R14" s="149"/>
      <c r="S14" s="150"/>
      <c r="T14" s="24"/>
      <c r="U14" s="151" t="s">
        <v>11</v>
      </c>
      <c r="V14" s="152"/>
      <c r="W14" s="50" t="s">
        <v>51</v>
      </c>
      <c r="X14" s="43"/>
      <c r="Y14" s="44"/>
      <c r="Z14" s="45"/>
      <c r="AA14" s="51"/>
      <c r="AB14" s="149"/>
      <c r="AC14" s="150"/>
      <c r="AD14" s="1"/>
    </row>
    <row r="15" spans="1:30" ht="13.5" thickBot="1" x14ac:dyDescent="0.25">
      <c r="A15" s="170" t="s">
        <v>12</v>
      </c>
      <c r="B15" s="171"/>
      <c r="C15" s="52"/>
      <c r="D15" s="53"/>
      <c r="E15" s="54"/>
      <c r="F15" s="55"/>
      <c r="G15" s="54"/>
      <c r="H15" s="147" t="s">
        <v>28</v>
      </c>
      <c r="I15" s="148"/>
      <c r="J15" s="24"/>
      <c r="K15" s="170" t="s">
        <v>12</v>
      </c>
      <c r="L15" s="171"/>
      <c r="M15" s="52"/>
      <c r="N15" s="53"/>
      <c r="O15" s="54"/>
      <c r="P15" s="55"/>
      <c r="Q15" s="54"/>
      <c r="R15" s="147" t="s">
        <v>28</v>
      </c>
      <c r="S15" s="148"/>
      <c r="T15" s="24"/>
      <c r="U15" s="170" t="s">
        <v>12</v>
      </c>
      <c r="V15" s="171"/>
      <c r="W15" s="52"/>
      <c r="X15" s="53"/>
      <c r="Y15" s="54"/>
      <c r="Z15" s="55"/>
      <c r="AA15" s="54"/>
      <c r="AB15" s="147" t="s">
        <v>28</v>
      </c>
      <c r="AC15" s="148"/>
      <c r="AD15" s="1"/>
    </row>
    <row r="16" spans="1:30" ht="12.75" x14ac:dyDescent="0.2">
      <c r="A16" s="174" t="s">
        <v>14</v>
      </c>
      <c r="B16" s="175"/>
      <c r="C16" s="37">
        <v>14</v>
      </c>
      <c r="D16" s="139" t="s">
        <v>55</v>
      </c>
      <c r="E16" s="140"/>
      <c r="F16" s="141"/>
      <c r="G16" s="56">
        <v>2</v>
      </c>
      <c r="H16" s="157"/>
      <c r="I16" s="158"/>
      <c r="J16" s="24"/>
      <c r="K16" s="174" t="s">
        <v>14</v>
      </c>
      <c r="L16" s="175"/>
      <c r="M16" s="37">
        <v>14</v>
      </c>
      <c r="N16" s="136" t="s">
        <v>55</v>
      </c>
      <c r="O16" s="137"/>
      <c r="P16" s="138"/>
      <c r="Q16" s="39">
        <v>2</v>
      </c>
      <c r="R16" s="157"/>
      <c r="S16" s="158"/>
      <c r="T16" s="24"/>
      <c r="U16" s="174" t="s">
        <v>61</v>
      </c>
      <c r="V16" s="175"/>
      <c r="W16" s="37">
        <v>14</v>
      </c>
      <c r="X16" s="136" t="s">
        <v>55</v>
      </c>
      <c r="Y16" s="137"/>
      <c r="Z16" s="138"/>
      <c r="AA16" s="39">
        <v>2</v>
      </c>
      <c r="AB16" s="157"/>
      <c r="AC16" s="158"/>
      <c r="AD16" s="1"/>
    </row>
    <row r="17" spans="1:30" ht="12.75" x14ac:dyDescent="0.2">
      <c r="A17" s="183" t="s">
        <v>15</v>
      </c>
      <c r="B17" s="184"/>
      <c r="C17" s="42">
        <v>14</v>
      </c>
      <c r="D17" s="43">
        <f>CEILING(((50%*Q8)-2.5),5)</f>
        <v>50</v>
      </c>
      <c r="E17" s="44" t="s">
        <v>60</v>
      </c>
      <c r="F17" s="45">
        <f>CEILING(((60%*Q8)-2.5),5)</f>
        <v>60</v>
      </c>
      <c r="G17" s="44"/>
      <c r="H17" s="185"/>
      <c r="I17" s="186"/>
      <c r="J17" s="24"/>
      <c r="K17" s="172" t="s">
        <v>33</v>
      </c>
      <c r="L17" s="173"/>
      <c r="M17" s="42">
        <v>14</v>
      </c>
      <c r="N17" s="43">
        <f>CEILING(((15%*Q8)-2.5),5)</f>
        <v>15</v>
      </c>
      <c r="O17" s="44" t="s">
        <v>60</v>
      </c>
      <c r="P17" s="45">
        <f>CEILING(((25%*Q8)-2.5),5)</f>
        <v>25</v>
      </c>
      <c r="Q17" s="44"/>
      <c r="R17" s="149"/>
      <c r="S17" s="150"/>
      <c r="T17" s="24"/>
      <c r="U17" s="172" t="s">
        <v>32</v>
      </c>
      <c r="V17" s="173"/>
      <c r="W17" s="42">
        <v>14</v>
      </c>
      <c r="X17" s="43">
        <f>CEILING(((10%*Q8)-2.5),5)</f>
        <v>10</v>
      </c>
      <c r="Y17" s="44" t="s">
        <v>60</v>
      </c>
      <c r="Z17" s="45">
        <f>CEILING(((20%*Q8)-2.5),5)</f>
        <v>20</v>
      </c>
      <c r="AA17" s="44"/>
      <c r="AB17" s="149"/>
      <c r="AC17" s="150"/>
      <c r="AD17" s="1"/>
    </row>
    <row r="18" spans="1:30" ht="12.75" x14ac:dyDescent="0.2">
      <c r="A18" s="172" t="s">
        <v>16</v>
      </c>
      <c r="B18" s="173"/>
      <c r="C18" s="49">
        <v>14</v>
      </c>
      <c r="D18" s="43">
        <f>CEILING(((5%*Q8)-2.5),5)</f>
        <v>5</v>
      </c>
      <c r="E18" s="44" t="s">
        <v>60</v>
      </c>
      <c r="F18" s="45">
        <f>CEILING(((15%*Q8)-2.5),5)</f>
        <v>15</v>
      </c>
      <c r="G18" s="44"/>
      <c r="H18" s="181"/>
      <c r="I18" s="182"/>
      <c r="J18" s="24"/>
      <c r="K18" s="172" t="s">
        <v>34</v>
      </c>
      <c r="L18" s="173"/>
      <c r="M18" s="49">
        <v>14</v>
      </c>
      <c r="N18" s="43">
        <f>CEILING(((15%*Q8)-2.5),5)</f>
        <v>15</v>
      </c>
      <c r="O18" s="44" t="s">
        <v>60</v>
      </c>
      <c r="P18" s="45">
        <f>CEILING(((25%*Q8)-2.5),5)</f>
        <v>25</v>
      </c>
      <c r="Q18" s="44"/>
      <c r="R18" s="149"/>
      <c r="S18" s="150"/>
      <c r="T18" s="24"/>
      <c r="U18" s="172" t="s">
        <v>16</v>
      </c>
      <c r="V18" s="173"/>
      <c r="W18" s="49">
        <v>14</v>
      </c>
      <c r="X18" s="43">
        <f>CEILING(((5%*Q8)-2.5),5)</f>
        <v>5</v>
      </c>
      <c r="Y18" s="44" t="s">
        <v>60</v>
      </c>
      <c r="Z18" s="45">
        <f>CEILING(((15%*Q8)-2.5),5)</f>
        <v>15</v>
      </c>
      <c r="AA18" s="44"/>
      <c r="AB18" s="149"/>
      <c r="AC18" s="150"/>
      <c r="AD18" s="1"/>
    </row>
    <row r="19" spans="1:30" x14ac:dyDescent="0.2">
      <c r="A19" s="187" t="s">
        <v>11</v>
      </c>
      <c r="B19" s="188"/>
      <c r="C19" s="50" t="s">
        <v>51</v>
      </c>
      <c r="D19" s="43"/>
      <c r="E19" s="44"/>
      <c r="F19" s="45"/>
      <c r="G19" s="57"/>
      <c r="H19" s="181"/>
      <c r="I19" s="182"/>
      <c r="J19" s="24"/>
      <c r="K19" s="151" t="s">
        <v>11</v>
      </c>
      <c r="L19" s="152"/>
      <c r="M19" s="50" t="s">
        <v>51</v>
      </c>
      <c r="N19" s="43"/>
      <c r="O19" s="44"/>
      <c r="P19" s="45"/>
      <c r="Q19" s="51"/>
      <c r="R19" s="149"/>
      <c r="S19" s="150"/>
      <c r="T19" s="24"/>
      <c r="U19" s="151" t="s">
        <v>11</v>
      </c>
      <c r="V19" s="152"/>
      <c r="W19" s="50" t="s">
        <v>51</v>
      </c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12</v>
      </c>
      <c r="B20" s="171"/>
      <c r="C20" s="52"/>
      <c r="D20" s="53"/>
      <c r="E20" s="54"/>
      <c r="F20" s="55"/>
      <c r="G20" s="54"/>
      <c r="H20" s="147" t="s">
        <v>28</v>
      </c>
      <c r="I20" s="148"/>
      <c r="J20" s="24"/>
      <c r="K20" s="170" t="s">
        <v>12</v>
      </c>
      <c r="L20" s="171"/>
      <c r="M20" s="52"/>
      <c r="N20" s="53"/>
      <c r="O20" s="54"/>
      <c r="P20" s="55"/>
      <c r="Q20" s="54"/>
      <c r="R20" s="147" t="s">
        <v>28</v>
      </c>
      <c r="S20" s="148"/>
      <c r="T20" s="24"/>
      <c r="U20" s="170" t="s">
        <v>12</v>
      </c>
      <c r="V20" s="171"/>
      <c r="W20" s="52"/>
      <c r="X20" s="53"/>
      <c r="Y20" s="54"/>
      <c r="Z20" s="55"/>
      <c r="AA20" s="54"/>
      <c r="AB20" s="147" t="s">
        <v>28</v>
      </c>
      <c r="AC20" s="148"/>
      <c r="AD20" s="1"/>
    </row>
    <row r="21" spans="1:30" ht="12.75" x14ac:dyDescent="0.2">
      <c r="A21" s="174" t="s">
        <v>114</v>
      </c>
      <c r="B21" s="175"/>
      <c r="C21" s="37">
        <v>14</v>
      </c>
      <c r="D21" s="139" t="s">
        <v>56</v>
      </c>
      <c r="E21" s="140"/>
      <c r="F21" s="141"/>
      <c r="G21" s="56">
        <v>2</v>
      </c>
      <c r="H21" s="157" t="s">
        <v>29</v>
      </c>
      <c r="I21" s="158"/>
      <c r="J21" s="24"/>
      <c r="K21" s="174" t="s">
        <v>114</v>
      </c>
      <c r="L21" s="175"/>
      <c r="M21" s="37">
        <v>14</v>
      </c>
      <c r="N21" s="136" t="s">
        <v>59</v>
      </c>
      <c r="O21" s="137"/>
      <c r="P21" s="138"/>
      <c r="Q21" s="39">
        <v>2</v>
      </c>
      <c r="R21" s="157" t="s">
        <v>29</v>
      </c>
      <c r="S21" s="158"/>
      <c r="T21" s="24"/>
      <c r="U21" s="174" t="s">
        <v>41</v>
      </c>
      <c r="V21" s="175"/>
      <c r="W21" s="37">
        <v>14</v>
      </c>
      <c r="X21" s="38">
        <f>CEILING(((20%*N8)-2.5),5)</f>
        <v>20</v>
      </c>
      <c r="Y21" s="39" t="s">
        <v>60</v>
      </c>
      <c r="Z21" s="40">
        <f>CEILING(((30%*N8)-2.5),5)</f>
        <v>30</v>
      </c>
      <c r="AA21" s="39">
        <v>2</v>
      </c>
      <c r="AB21" s="157" t="s">
        <v>29</v>
      </c>
      <c r="AC21" s="158"/>
      <c r="AD21" s="1"/>
    </row>
    <row r="22" spans="1:30" ht="12.75" x14ac:dyDescent="0.2">
      <c r="A22" s="183" t="s">
        <v>17</v>
      </c>
      <c r="B22" s="184"/>
      <c r="C22" s="42">
        <v>14</v>
      </c>
      <c r="D22" s="43">
        <f>CEILING(((5%*Q8)-2.5),5)</f>
        <v>5</v>
      </c>
      <c r="E22" s="44" t="s">
        <v>60</v>
      </c>
      <c r="F22" s="45">
        <f>CEILING(((15%*Q8)-2.5),5)</f>
        <v>15</v>
      </c>
      <c r="G22" s="44"/>
      <c r="H22" s="185"/>
      <c r="I22" s="186"/>
      <c r="J22" s="24"/>
      <c r="K22" s="172" t="s">
        <v>35</v>
      </c>
      <c r="L22" s="173"/>
      <c r="M22" s="42">
        <v>14</v>
      </c>
      <c r="N22" s="43">
        <f>CEILING(((25%*Q8)-2.5),5)</f>
        <v>25</v>
      </c>
      <c r="O22" s="44" t="s">
        <v>60</v>
      </c>
      <c r="P22" s="45">
        <f>CEILING(((35%*Q8)-2.5),5)</f>
        <v>35</v>
      </c>
      <c r="Q22" s="44"/>
      <c r="R22" s="149"/>
      <c r="S22" s="150"/>
      <c r="T22" s="24"/>
      <c r="U22" s="183" t="s">
        <v>17</v>
      </c>
      <c r="V22" s="184"/>
      <c r="W22" s="42">
        <v>14</v>
      </c>
      <c r="X22" s="43">
        <f>CEILING(((5%*Q8)-2.5),5)</f>
        <v>5</v>
      </c>
      <c r="Y22" s="44" t="s">
        <v>60</v>
      </c>
      <c r="Z22" s="45">
        <f>CEILING(((15%*Q8)-2.5),5)</f>
        <v>15</v>
      </c>
      <c r="AA22" s="44"/>
      <c r="AB22" s="149"/>
      <c r="AC22" s="150"/>
      <c r="AD22" s="1"/>
    </row>
    <row r="23" spans="1:30" ht="12.75" x14ac:dyDescent="0.2">
      <c r="A23" s="172" t="s">
        <v>18</v>
      </c>
      <c r="B23" s="173"/>
      <c r="C23" s="49">
        <v>14</v>
      </c>
      <c r="D23" s="142" t="s">
        <v>57</v>
      </c>
      <c r="E23" s="143"/>
      <c r="F23" s="144"/>
      <c r="G23" s="44"/>
      <c r="H23" s="149" t="s">
        <v>30</v>
      </c>
      <c r="I23" s="150"/>
      <c r="J23" s="24"/>
      <c r="K23" s="172" t="s">
        <v>36</v>
      </c>
      <c r="L23" s="173"/>
      <c r="M23" s="49">
        <v>14</v>
      </c>
      <c r="N23" s="142" t="s">
        <v>59</v>
      </c>
      <c r="O23" s="143"/>
      <c r="P23" s="144"/>
      <c r="Q23" s="44"/>
      <c r="R23" s="149"/>
      <c r="S23" s="150"/>
      <c r="T23" s="24"/>
      <c r="U23" s="172" t="s">
        <v>18</v>
      </c>
      <c r="V23" s="173"/>
      <c r="W23" s="49">
        <v>14</v>
      </c>
      <c r="X23" s="142" t="s">
        <v>57</v>
      </c>
      <c r="Y23" s="143"/>
      <c r="Z23" s="144"/>
      <c r="AA23" s="44"/>
      <c r="AB23" s="149"/>
      <c r="AC23" s="150"/>
      <c r="AD23" s="1"/>
    </row>
    <row r="24" spans="1:30" x14ac:dyDescent="0.2">
      <c r="A24" s="151" t="s">
        <v>11</v>
      </c>
      <c r="B24" s="152"/>
      <c r="C24" s="50" t="s">
        <v>51</v>
      </c>
      <c r="D24" s="43"/>
      <c r="E24" s="44"/>
      <c r="F24" s="45"/>
      <c r="G24" s="51"/>
      <c r="H24" s="181"/>
      <c r="I24" s="182"/>
      <c r="J24" s="24"/>
      <c r="K24" s="151" t="s">
        <v>11</v>
      </c>
      <c r="L24" s="152"/>
      <c r="M24" s="50" t="s">
        <v>51</v>
      </c>
      <c r="N24" s="43"/>
      <c r="O24" s="44"/>
      <c r="P24" s="45"/>
      <c r="Q24" s="51"/>
      <c r="R24" s="149"/>
      <c r="S24" s="150"/>
      <c r="T24" s="24"/>
      <c r="U24" s="151" t="s">
        <v>11</v>
      </c>
      <c r="V24" s="152"/>
      <c r="W24" s="50" t="s">
        <v>51</v>
      </c>
      <c r="X24" s="43"/>
      <c r="Y24" s="44"/>
      <c r="Z24" s="45"/>
      <c r="AA24" s="51"/>
      <c r="AB24" s="149" t="s">
        <v>30</v>
      </c>
      <c r="AC24" s="150"/>
      <c r="AD24" s="1"/>
    </row>
    <row r="25" spans="1:30" ht="13.5" thickBot="1" x14ac:dyDescent="0.25">
      <c r="A25" s="170" t="s">
        <v>12</v>
      </c>
      <c r="B25" s="171"/>
      <c r="C25" s="52"/>
      <c r="D25" s="53"/>
      <c r="E25" s="54"/>
      <c r="F25" s="55"/>
      <c r="G25" s="54"/>
      <c r="H25" s="147" t="s">
        <v>28</v>
      </c>
      <c r="I25" s="148"/>
      <c r="J25" s="24"/>
      <c r="K25" s="170" t="s">
        <v>12</v>
      </c>
      <c r="L25" s="171"/>
      <c r="M25" s="52"/>
      <c r="N25" s="53"/>
      <c r="O25" s="54"/>
      <c r="P25" s="55"/>
      <c r="Q25" s="54"/>
      <c r="R25" s="147" t="s">
        <v>28</v>
      </c>
      <c r="S25" s="148"/>
      <c r="T25" s="24"/>
      <c r="U25" s="170" t="s">
        <v>12</v>
      </c>
      <c r="V25" s="171"/>
      <c r="W25" s="52"/>
      <c r="X25" s="53"/>
      <c r="Y25" s="54"/>
      <c r="Z25" s="55"/>
      <c r="AA25" s="54"/>
      <c r="AB25" s="147" t="s">
        <v>28</v>
      </c>
      <c r="AC25" s="148"/>
      <c r="AD25" s="1"/>
    </row>
    <row r="26" spans="1:30" ht="12.75" x14ac:dyDescent="0.2">
      <c r="A26" s="174" t="s">
        <v>112</v>
      </c>
      <c r="B26" s="175"/>
      <c r="C26" s="37">
        <v>14</v>
      </c>
      <c r="D26" s="136" t="s">
        <v>59</v>
      </c>
      <c r="E26" s="137"/>
      <c r="F26" s="138"/>
      <c r="G26" s="39">
        <v>2</v>
      </c>
      <c r="H26" s="176"/>
      <c r="I26" s="177"/>
      <c r="J26" s="24"/>
      <c r="K26" s="174" t="s">
        <v>61</v>
      </c>
      <c r="L26" s="175"/>
      <c r="M26" s="37">
        <v>14</v>
      </c>
      <c r="N26" s="58">
        <f>CEILING(((15%*N8)-2.5),5)</f>
        <v>15</v>
      </c>
      <c r="O26" s="39"/>
      <c r="P26" s="59">
        <f>CEILING(((20%*N8)-2.5),5)</f>
        <v>20</v>
      </c>
      <c r="Q26" s="39">
        <v>2</v>
      </c>
      <c r="R26" s="157"/>
      <c r="S26" s="158"/>
      <c r="T26" s="24"/>
      <c r="U26" s="174" t="s">
        <v>112</v>
      </c>
      <c r="V26" s="175"/>
      <c r="W26" s="37">
        <v>14</v>
      </c>
      <c r="X26" s="136" t="s">
        <v>59</v>
      </c>
      <c r="Y26" s="137"/>
      <c r="Z26" s="138"/>
      <c r="AA26" s="39">
        <v>2</v>
      </c>
      <c r="AB26" s="157"/>
      <c r="AC26" s="158"/>
      <c r="AD26" s="1"/>
    </row>
    <row r="27" spans="1:30" ht="12.75" x14ac:dyDescent="0.2">
      <c r="A27" s="172" t="s">
        <v>19</v>
      </c>
      <c r="B27" s="173"/>
      <c r="C27" s="42">
        <v>14</v>
      </c>
      <c r="D27" s="43">
        <f>CEILING(((3%*Q8)-2.5),5)</f>
        <v>5</v>
      </c>
      <c r="E27" s="44" t="s">
        <v>60</v>
      </c>
      <c r="F27" s="45">
        <f>CEILING(((8%*Q8)-2.5),5)</f>
        <v>10</v>
      </c>
      <c r="G27" s="44"/>
      <c r="H27" s="179"/>
      <c r="I27" s="180"/>
      <c r="J27" s="24"/>
      <c r="K27" s="172" t="s">
        <v>19</v>
      </c>
      <c r="L27" s="173"/>
      <c r="M27" s="42">
        <v>14</v>
      </c>
      <c r="N27" s="43">
        <f>CEILING(((3%*Q8)-2.5),5)</f>
        <v>5</v>
      </c>
      <c r="O27" s="44" t="s">
        <v>60</v>
      </c>
      <c r="P27" s="45">
        <f>CEILING(((8%*Q8)-2.5),5)</f>
        <v>10</v>
      </c>
      <c r="Q27" s="44"/>
      <c r="R27" s="149"/>
      <c r="S27" s="150"/>
      <c r="T27" s="24"/>
      <c r="U27" s="172" t="s">
        <v>42</v>
      </c>
      <c r="V27" s="173"/>
      <c r="W27" s="42">
        <v>14</v>
      </c>
      <c r="X27" s="43">
        <f>CEILING(((10%*Q8)-2.5),5)</f>
        <v>10</v>
      </c>
      <c r="Y27" s="44" t="s">
        <v>60</v>
      </c>
      <c r="Z27" s="45">
        <f>CEILING(((15%*Q8)-2.5),5)</f>
        <v>15</v>
      </c>
      <c r="AA27" s="44"/>
      <c r="AB27" s="149"/>
      <c r="AC27" s="150"/>
      <c r="AD27" s="1"/>
    </row>
    <row r="28" spans="1:30" ht="12.75" x14ac:dyDescent="0.2">
      <c r="A28" s="172" t="s">
        <v>20</v>
      </c>
      <c r="B28" s="173"/>
      <c r="C28" s="49">
        <v>14</v>
      </c>
      <c r="D28" s="142" t="s">
        <v>58</v>
      </c>
      <c r="E28" s="143"/>
      <c r="F28" s="144"/>
      <c r="G28" s="44"/>
      <c r="H28" s="149" t="s">
        <v>30</v>
      </c>
      <c r="I28" s="150"/>
      <c r="J28" s="24"/>
      <c r="K28" s="172" t="s">
        <v>18</v>
      </c>
      <c r="L28" s="173"/>
      <c r="M28" s="49">
        <v>14</v>
      </c>
      <c r="N28" s="142" t="s">
        <v>57</v>
      </c>
      <c r="O28" s="143"/>
      <c r="P28" s="144"/>
      <c r="Q28" s="44"/>
      <c r="R28" s="149" t="s">
        <v>30</v>
      </c>
      <c r="S28" s="150"/>
      <c r="T28" s="24"/>
      <c r="U28" s="172" t="s">
        <v>20</v>
      </c>
      <c r="V28" s="173"/>
      <c r="W28" s="49">
        <v>14</v>
      </c>
      <c r="X28" s="142" t="s">
        <v>58</v>
      </c>
      <c r="Y28" s="143"/>
      <c r="Z28" s="144"/>
      <c r="AA28" s="44"/>
      <c r="AB28" s="149"/>
      <c r="AC28" s="150"/>
      <c r="AD28" s="1"/>
    </row>
    <row r="29" spans="1:30" x14ac:dyDescent="0.2">
      <c r="A29" s="151" t="s">
        <v>11</v>
      </c>
      <c r="B29" s="152"/>
      <c r="C29" s="50" t="s">
        <v>51</v>
      </c>
      <c r="D29" s="43"/>
      <c r="E29" s="44"/>
      <c r="F29" s="45"/>
      <c r="G29" s="51"/>
      <c r="H29" s="149"/>
      <c r="I29" s="150"/>
      <c r="J29" s="24"/>
      <c r="K29" s="151" t="s">
        <v>11</v>
      </c>
      <c r="L29" s="152"/>
      <c r="M29" s="50" t="s">
        <v>51</v>
      </c>
      <c r="N29" s="43"/>
      <c r="O29" s="44"/>
      <c r="P29" s="45"/>
      <c r="Q29" s="51"/>
      <c r="R29" s="149"/>
      <c r="S29" s="150"/>
      <c r="T29" s="24"/>
      <c r="U29" s="151" t="s">
        <v>11</v>
      </c>
      <c r="V29" s="152"/>
      <c r="W29" s="50" t="s">
        <v>51</v>
      </c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0" t="s">
        <v>12</v>
      </c>
      <c r="B30" s="171"/>
      <c r="C30" s="52"/>
      <c r="D30" s="53"/>
      <c r="E30" s="54"/>
      <c r="F30" s="55"/>
      <c r="G30" s="54"/>
      <c r="H30" s="147" t="s">
        <v>28</v>
      </c>
      <c r="I30" s="178"/>
      <c r="J30" s="24"/>
      <c r="K30" s="170" t="s">
        <v>12</v>
      </c>
      <c r="L30" s="171"/>
      <c r="M30" s="52"/>
      <c r="N30" s="53"/>
      <c r="O30" s="54"/>
      <c r="P30" s="55"/>
      <c r="Q30" s="54"/>
      <c r="R30" s="147" t="s">
        <v>28</v>
      </c>
      <c r="S30" s="148"/>
      <c r="T30" s="24"/>
      <c r="U30" s="170" t="s">
        <v>12</v>
      </c>
      <c r="V30" s="171"/>
      <c r="W30" s="52"/>
      <c r="X30" s="53"/>
      <c r="Y30" s="54"/>
      <c r="Z30" s="55"/>
      <c r="AA30" s="54"/>
      <c r="AB30" s="147" t="s">
        <v>28</v>
      </c>
      <c r="AC30" s="148"/>
      <c r="AD30" s="1"/>
    </row>
    <row r="31" spans="1:30" ht="12.75" x14ac:dyDescent="0.2">
      <c r="A31" s="174" t="s">
        <v>21</v>
      </c>
      <c r="B31" s="175"/>
      <c r="C31" s="37">
        <v>14</v>
      </c>
      <c r="D31" s="38">
        <f>CEILING(((10%*Q8)-2.5),5)</f>
        <v>10</v>
      </c>
      <c r="E31" s="39" t="s">
        <v>60</v>
      </c>
      <c r="F31" s="40">
        <f>CEILING(((20%*Q8)-2.5),5)</f>
        <v>20</v>
      </c>
      <c r="G31" s="39">
        <v>2</v>
      </c>
      <c r="H31" s="176"/>
      <c r="I31" s="177"/>
      <c r="J31" s="24"/>
      <c r="K31" s="174" t="s">
        <v>37</v>
      </c>
      <c r="L31" s="175"/>
      <c r="M31" s="37">
        <v>14</v>
      </c>
      <c r="N31" s="38">
        <f>CEILING(((40%*Q8)-2.5),5)</f>
        <v>40</v>
      </c>
      <c r="O31" s="39" t="s">
        <v>60</v>
      </c>
      <c r="P31" s="40">
        <f>CEILING(((50%*Q8)-2.5),5)</f>
        <v>50</v>
      </c>
      <c r="Q31" s="39">
        <v>2</v>
      </c>
      <c r="R31" s="157"/>
      <c r="S31" s="158"/>
      <c r="T31" s="24"/>
      <c r="U31" s="174" t="s">
        <v>37</v>
      </c>
      <c r="V31" s="175"/>
      <c r="W31" s="37">
        <v>14</v>
      </c>
      <c r="X31" s="38">
        <f>CEILING(((40%*Q8)-2.5),5)</f>
        <v>40</v>
      </c>
      <c r="Y31" s="39" t="s">
        <v>60</v>
      </c>
      <c r="Z31" s="40">
        <f>CEILING(((50%*Q8)-2.5),5)</f>
        <v>50</v>
      </c>
      <c r="AA31" s="39">
        <v>2</v>
      </c>
      <c r="AB31" s="157"/>
      <c r="AC31" s="158"/>
      <c r="AD31" s="1"/>
    </row>
    <row r="32" spans="1:30" ht="12.75" x14ac:dyDescent="0.2">
      <c r="A32" s="172" t="s">
        <v>22</v>
      </c>
      <c r="B32" s="173"/>
      <c r="C32" s="42">
        <v>14</v>
      </c>
      <c r="D32" s="142" t="s">
        <v>59</v>
      </c>
      <c r="E32" s="143"/>
      <c r="F32" s="144"/>
      <c r="G32" s="44"/>
      <c r="H32" s="149"/>
      <c r="I32" s="150"/>
      <c r="J32" s="24"/>
      <c r="K32" s="172" t="s">
        <v>38</v>
      </c>
      <c r="L32" s="173"/>
      <c r="M32" s="42">
        <v>14</v>
      </c>
      <c r="N32" s="43">
        <f>CEILING(((5%*Q8)-2.5),5)</f>
        <v>5</v>
      </c>
      <c r="O32" s="44" t="s">
        <v>60</v>
      </c>
      <c r="P32" s="45">
        <f>CEILING(((15%*Q8)-2.5),5)</f>
        <v>15</v>
      </c>
      <c r="Q32" s="44"/>
      <c r="R32" s="149"/>
      <c r="S32" s="150"/>
      <c r="T32" s="24"/>
      <c r="U32" s="172" t="s">
        <v>43</v>
      </c>
      <c r="V32" s="173"/>
      <c r="W32" s="42">
        <v>14</v>
      </c>
      <c r="X32" s="43">
        <f>CEILING(((25%*Q8)-2.5),5)</f>
        <v>25</v>
      </c>
      <c r="Y32" s="44" t="s">
        <v>60</v>
      </c>
      <c r="Z32" s="45">
        <f>CEILING(((35%*Q8)-2.5),5)</f>
        <v>35</v>
      </c>
      <c r="AA32" s="44"/>
      <c r="AB32" s="149"/>
      <c r="AC32" s="150"/>
      <c r="AD32" s="1"/>
    </row>
    <row r="33" spans="1:30" ht="12.75" x14ac:dyDescent="0.2">
      <c r="A33" s="172" t="s">
        <v>23</v>
      </c>
      <c r="B33" s="173"/>
      <c r="C33" s="49">
        <v>14</v>
      </c>
      <c r="D33" s="43">
        <f>CEILING(((15%*Q8)-2.5),5)</f>
        <v>15</v>
      </c>
      <c r="E33" s="44" t="s">
        <v>60</v>
      </c>
      <c r="F33" s="45">
        <f>CEILING(((25%*Q8)-2.5),5)</f>
        <v>25</v>
      </c>
      <c r="G33" s="44"/>
      <c r="H33" s="149"/>
      <c r="I33" s="150"/>
      <c r="J33" s="24"/>
      <c r="K33" s="172" t="s">
        <v>39</v>
      </c>
      <c r="L33" s="173"/>
      <c r="M33" s="49">
        <v>14</v>
      </c>
      <c r="N33" s="43">
        <f>CEILING(((5%*Q8)-2.5),5)</f>
        <v>5</v>
      </c>
      <c r="O33" s="44" t="s">
        <v>60</v>
      </c>
      <c r="P33" s="45">
        <f>CEILING(((15%*Q8)-2.5),5)</f>
        <v>15</v>
      </c>
      <c r="Q33" s="44"/>
      <c r="R33" s="149"/>
      <c r="S33" s="150"/>
      <c r="T33" s="24"/>
      <c r="U33" s="172" t="s">
        <v>23</v>
      </c>
      <c r="V33" s="173"/>
      <c r="W33" s="49">
        <v>14</v>
      </c>
      <c r="X33" s="43">
        <f>CEILING(((15%*Q8)-2.5),5)</f>
        <v>15</v>
      </c>
      <c r="Y33" s="44" t="s">
        <v>60</v>
      </c>
      <c r="Z33" s="45">
        <f>CEILING(((25%*Q8)-2.5),5)</f>
        <v>25</v>
      </c>
      <c r="AA33" s="44"/>
      <c r="AB33" s="149"/>
      <c r="AC33" s="150"/>
      <c r="AD33" s="1"/>
    </row>
    <row r="34" spans="1:30" x14ac:dyDescent="0.2">
      <c r="A34" s="151" t="s">
        <v>11</v>
      </c>
      <c r="B34" s="152"/>
      <c r="C34" s="50" t="s">
        <v>51</v>
      </c>
      <c r="D34" s="43"/>
      <c r="E34" s="44"/>
      <c r="F34" s="45"/>
      <c r="G34" s="51"/>
      <c r="H34" s="149"/>
      <c r="I34" s="150"/>
      <c r="J34" s="24"/>
      <c r="K34" s="151" t="s">
        <v>11</v>
      </c>
      <c r="L34" s="152"/>
      <c r="M34" s="50" t="s">
        <v>51</v>
      </c>
      <c r="N34" s="43"/>
      <c r="O34" s="44"/>
      <c r="P34" s="45"/>
      <c r="Q34" s="51"/>
      <c r="R34" s="149"/>
      <c r="S34" s="150"/>
      <c r="T34" s="24"/>
      <c r="U34" s="151" t="s">
        <v>11</v>
      </c>
      <c r="V34" s="152"/>
      <c r="W34" s="50" t="s">
        <v>51</v>
      </c>
      <c r="X34" s="43"/>
      <c r="Y34" s="44"/>
      <c r="Z34" s="45"/>
      <c r="AA34" s="57"/>
      <c r="AB34" s="149"/>
      <c r="AC34" s="150"/>
      <c r="AD34" s="1"/>
    </row>
    <row r="35" spans="1:30" ht="13.5" thickBot="1" x14ac:dyDescent="0.25">
      <c r="A35" s="170" t="s">
        <v>12</v>
      </c>
      <c r="B35" s="171"/>
      <c r="C35" s="52"/>
      <c r="D35" s="53"/>
      <c r="E35" s="54"/>
      <c r="F35" s="55"/>
      <c r="G35" s="54"/>
      <c r="H35" s="147" t="s">
        <v>28</v>
      </c>
      <c r="I35" s="148"/>
      <c r="J35" s="24"/>
      <c r="K35" s="170" t="s">
        <v>12</v>
      </c>
      <c r="L35" s="171"/>
      <c r="M35" s="52"/>
      <c r="N35" s="53"/>
      <c r="O35" s="54"/>
      <c r="P35" s="55"/>
      <c r="Q35" s="54"/>
      <c r="R35" s="147" t="s">
        <v>28</v>
      </c>
      <c r="S35" s="148"/>
      <c r="T35" s="24"/>
      <c r="U35" s="170" t="s">
        <v>12</v>
      </c>
      <c r="V35" s="171"/>
      <c r="W35" s="52"/>
      <c r="X35" s="53"/>
      <c r="Y35" s="54"/>
      <c r="Z35" s="55"/>
      <c r="AA35" s="54"/>
      <c r="AB35" s="147" t="s">
        <v>28</v>
      </c>
      <c r="AC35" s="148"/>
      <c r="AD35" s="1"/>
    </row>
    <row r="36" spans="1:30" x14ac:dyDescent="0.2">
      <c r="A36" s="153"/>
      <c r="B36" s="154"/>
      <c r="C36" s="37"/>
      <c r="D36" s="38"/>
      <c r="E36" s="39"/>
      <c r="F36" s="40"/>
      <c r="G36" s="39"/>
      <c r="H36" s="157"/>
      <c r="I36" s="158"/>
      <c r="J36" s="24"/>
      <c r="K36" s="153"/>
      <c r="L36" s="154"/>
      <c r="M36" s="37"/>
      <c r="N36" s="38"/>
      <c r="O36" s="39"/>
      <c r="P36" s="40"/>
      <c r="Q36" s="39"/>
      <c r="R36" s="157"/>
      <c r="S36" s="158"/>
      <c r="T36" s="24"/>
      <c r="U36" s="153"/>
      <c r="V36" s="154"/>
      <c r="W36" s="37"/>
      <c r="X36" s="38"/>
      <c r="Y36" s="39"/>
      <c r="Z36" s="40"/>
      <c r="AA36" s="39"/>
      <c r="AB36" s="157"/>
      <c r="AC36" s="158"/>
      <c r="AD36" s="1"/>
    </row>
    <row r="37" spans="1:30" ht="15" customHeight="1" x14ac:dyDescent="0.2">
      <c r="A37" s="166" t="s">
        <v>24</v>
      </c>
      <c r="B37" s="167"/>
      <c r="C37" s="167"/>
      <c r="D37" s="167"/>
      <c r="E37" s="167"/>
      <c r="F37" s="167"/>
      <c r="G37" s="167"/>
      <c r="H37" s="167"/>
      <c r="I37" s="168"/>
      <c r="J37" s="24"/>
      <c r="K37" s="151"/>
      <c r="L37" s="152"/>
      <c r="M37" s="42"/>
      <c r="N37" s="43"/>
      <c r="O37" s="44"/>
      <c r="P37" s="45"/>
      <c r="Q37" s="44"/>
      <c r="R37" s="149"/>
      <c r="S37" s="150"/>
      <c r="T37" s="24"/>
      <c r="U37" s="151"/>
      <c r="V37" s="152"/>
      <c r="W37" s="49"/>
      <c r="X37" s="43"/>
      <c r="Y37" s="44"/>
      <c r="Z37" s="45"/>
      <c r="AA37" s="44"/>
      <c r="AB37" s="149"/>
      <c r="AC37" s="150"/>
      <c r="AD37" s="1"/>
    </row>
    <row r="38" spans="1:30" x14ac:dyDescent="0.2">
      <c r="A38" s="162" t="s">
        <v>25</v>
      </c>
      <c r="B38" s="169"/>
      <c r="C38" s="169"/>
      <c r="D38" s="169"/>
      <c r="E38" s="169"/>
      <c r="F38" s="169"/>
      <c r="G38" s="169"/>
      <c r="H38" s="169"/>
      <c r="I38" s="163"/>
      <c r="J38" s="24"/>
      <c r="K38" s="164"/>
      <c r="L38" s="165"/>
      <c r="M38" s="49"/>
      <c r="N38" s="43"/>
      <c r="O38" s="44"/>
      <c r="P38" s="45"/>
      <c r="Q38" s="44"/>
      <c r="R38" s="149"/>
      <c r="S38" s="150"/>
      <c r="T38" s="24"/>
      <c r="U38" s="164"/>
      <c r="V38" s="165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66" t="s">
        <v>26</v>
      </c>
      <c r="B39" s="167"/>
      <c r="C39" s="167"/>
      <c r="D39" s="167"/>
      <c r="E39" s="167"/>
      <c r="F39" s="167"/>
      <c r="G39" s="167"/>
      <c r="H39" s="167"/>
      <c r="I39" s="168"/>
      <c r="J39" s="24"/>
      <c r="K39" s="151"/>
      <c r="L39" s="152"/>
      <c r="M39" s="50"/>
      <c r="N39" s="43"/>
      <c r="O39" s="44"/>
      <c r="P39" s="45"/>
      <c r="Q39" s="57"/>
      <c r="R39" s="149"/>
      <c r="S39" s="150"/>
      <c r="T39" s="24"/>
      <c r="U39" s="151"/>
      <c r="V39" s="152"/>
      <c r="W39" s="60"/>
      <c r="X39" s="43"/>
      <c r="Y39" s="44"/>
      <c r="Z39" s="45"/>
      <c r="AA39" s="57"/>
      <c r="AB39" s="149"/>
      <c r="AC39" s="150"/>
      <c r="AD39" s="1"/>
    </row>
    <row r="40" spans="1:30" ht="12.75" thickBot="1" x14ac:dyDescent="0.25">
      <c r="A40" s="159" t="s">
        <v>27</v>
      </c>
      <c r="B40" s="160"/>
      <c r="C40" s="160"/>
      <c r="D40" s="160"/>
      <c r="E40" s="160"/>
      <c r="F40" s="160"/>
      <c r="G40" s="160"/>
      <c r="H40" s="160"/>
      <c r="I40" s="161"/>
      <c r="J40" s="24"/>
      <c r="K40" s="145"/>
      <c r="L40" s="146"/>
      <c r="M40" s="52"/>
      <c r="N40" s="53"/>
      <c r="O40" s="54"/>
      <c r="P40" s="55"/>
      <c r="Q40" s="54"/>
      <c r="R40" s="147"/>
      <c r="S40" s="148"/>
      <c r="T40" s="24"/>
      <c r="U40" s="145"/>
      <c r="V40" s="146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5"/>
      <c r="B41" s="156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61"/>
      <c r="B42" s="62"/>
      <c r="C42" s="42"/>
      <c r="D42" s="43"/>
      <c r="E42" s="44"/>
      <c r="F42" s="45"/>
      <c r="G42" s="44"/>
      <c r="H42" s="149"/>
      <c r="I42" s="150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x14ac:dyDescent="0.2">
      <c r="A43" s="162"/>
      <c r="B43" s="163"/>
      <c r="C43" s="49"/>
      <c r="D43" s="43"/>
      <c r="E43" s="44"/>
      <c r="F43" s="45"/>
      <c r="G43" s="44"/>
      <c r="H43" s="149"/>
      <c r="I43" s="150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7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W9:Z9"/>
    <mergeCell ref="AA9:AC9"/>
    <mergeCell ref="D10:F10"/>
    <mergeCell ref="H10:I10"/>
    <mergeCell ref="N10:P10"/>
    <mergeCell ref="R10:S10"/>
    <mergeCell ref="X10:Z10"/>
    <mergeCell ref="AB10:AC10"/>
    <mergeCell ref="B7:G7"/>
    <mergeCell ref="L7:Q7"/>
    <mergeCell ref="V7:AA7"/>
    <mergeCell ref="A9:B10"/>
    <mergeCell ref="C9:F9"/>
    <mergeCell ref="G9:I9"/>
    <mergeCell ref="K9:L10"/>
    <mergeCell ref="M9:P9"/>
    <mergeCell ref="Q9:S9"/>
    <mergeCell ref="U9:V10"/>
    <mergeCell ref="B8:I8"/>
    <mergeCell ref="A13:B13"/>
    <mergeCell ref="H13:I13"/>
    <mergeCell ref="K13:L13"/>
    <mergeCell ref="R13:S13"/>
    <mergeCell ref="U13:V13"/>
    <mergeCell ref="AB13:AC13"/>
    <mergeCell ref="AB11:AC11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X11:Z11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18:B18"/>
    <mergeCell ref="H18:I18"/>
    <mergeCell ref="K18:L18"/>
    <mergeCell ref="R18:S18"/>
    <mergeCell ref="U18:V18"/>
    <mergeCell ref="AB18:AC18"/>
    <mergeCell ref="U16:V16"/>
    <mergeCell ref="X16:Z16"/>
    <mergeCell ref="AB16:AC16"/>
    <mergeCell ref="A17:B17"/>
    <mergeCell ref="H17:I17"/>
    <mergeCell ref="K17:L17"/>
    <mergeCell ref="R17:S17"/>
    <mergeCell ref="U17:V17"/>
    <mergeCell ref="AB17:AC17"/>
    <mergeCell ref="A16:B16"/>
    <mergeCell ref="D16:F16"/>
    <mergeCell ref="H16:I16"/>
    <mergeCell ref="K16:L16"/>
    <mergeCell ref="N16:P16"/>
    <mergeCell ref="R16:S16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U21:V21"/>
    <mergeCell ref="AB21:AC21"/>
    <mergeCell ref="A22:B22"/>
    <mergeCell ref="H22:I22"/>
    <mergeCell ref="K22:L22"/>
    <mergeCell ref="R22:S22"/>
    <mergeCell ref="U22:V22"/>
    <mergeCell ref="AB22:AC22"/>
    <mergeCell ref="A21:B21"/>
    <mergeCell ref="D21:F21"/>
    <mergeCell ref="H21:I21"/>
    <mergeCell ref="K21:L21"/>
    <mergeCell ref="N21:P21"/>
    <mergeCell ref="R21:S21"/>
    <mergeCell ref="A25:B25"/>
    <mergeCell ref="H25:I25"/>
    <mergeCell ref="K25:L25"/>
    <mergeCell ref="R25:S25"/>
    <mergeCell ref="U25:V25"/>
    <mergeCell ref="AB25:AC25"/>
    <mergeCell ref="U23:V23"/>
    <mergeCell ref="X23:Z23"/>
    <mergeCell ref="AB23:AC23"/>
    <mergeCell ref="A24:B24"/>
    <mergeCell ref="H24:I24"/>
    <mergeCell ref="K24:L24"/>
    <mergeCell ref="R24:S24"/>
    <mergeCell ref="U24:V24"/>
    <mergeCell ref="AB24:AC24"/>
    <mergeCell ref="A23:B23"/>
    <mergeCell ref="D23:F23"/>
    <mergeCell ref="H23:I23"/>
    <mergeCell ref="K23:L23"/>
    <mergeCell ref="N23:P23"/>
    <mergeCell ref="R23:S23"/>
    <mergeCell ref="X26:Z26"/>
    <mergeCell ref="AB26:AC26"/>
    <mergeCell ref="A27:B27"/>
    <mergeCell ref="H27:I27"/>
    <mergeCell ref="K27:L27"/>
    <mergeCell ref="R27:S27"/>
    <mergeCell ref="U27:V27"/>
    <mergeCell ref="AB27:AC27"/>
    <mergeCell ref="A26:B26"/>
    <mergeCell ref="D26:F26"/>
    <mergeCell ref="H26:I26"/>
    <mergeCell ref="K26:L26"/>
    <mergeCell ref="R26:S26"/>
    <mergeCell ref="U26:V26"/>
    <mergeCell ref="U28:V28"/>
    <mergeCell ref="X28:Z28"/>
    <mergeCell ref="AB28:AC28"/>
    <mergeCell ref="A29:B29"/>
    <mergeCell ref="H29:I29"/>
    <mergeCell ref="K29:L29"/>
    <mergeCell ref="R29:S29"/>
    <mergeCell ref="U29:V29"/>
    <mergeCell ref="AB29:AC29"/>
    <mergeCell ref="A28:B28"/>
    <mergeCell ref="D28:F28"/>
    <mergeCell ref="H28:I28"/>
    <mergeCell ref="K28:L28"/>
    <mergeCell ref="N28:P28"/>
    <mergeCell ref="R28:S28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R30:S30"/>
    <mergeCell ref="U30:V30"/>
    <mergeCell ref="AB30:AC30"/>
    <mergeCell ref="A34:B34"/>
    <mergeCell ref="H34:I34"/>
    <mergeCell ref="K34:L34"/>
    <mergeCell ref="R34:S34"/>
    <mergeCell ref="U34:V34"/>
    <mergeCell ref="AB34:AC34"/>
    <mergeCell ref="AB32:AC32"/>
    <mergeCell ref="A33:B33"/>
    <mergeCell ref="H33:I33"/>
    <mergeCell ref="K33:L33"/>
    <mergeCell ref="R33:S33"/>
    <mergeCell ref="U33:V33"/>
    <mergeCell ref="AB33:AC33"/>
    <mergeCell ref="A32:B32"/>
    <mergeCell ref="D32:F32"/>
    <mergeCell ref="H32:I32"/>
    <mergeCell ref="K32:L32"/>
    <mergeCell ref="R32:S32"/>
    <mergeCell ref="U32:V32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7:I37"/>
    <mergeCell ref="K37:L37"/>
    <mergeCell ref="R37:S37"/>
    <mergeCell ref="U37:V37"/>
    <mergeCell ref="AB37:AC37"/>
    <mergeCell ref="A38:I38"/>
    <mergeCell ref="K38:L38"/>
    <mergeCell ref="R38:S38"/>
    <mergeCell ref="U38:V38"/>
    <mergeCell ref="AB38:AC38"/>
    <mergeCell ref="A41:B41"/>
    <mergeCell ref="H41:I41"/>
    <mergeCell ref="K41:L41"/>
    <mergeCell ref="R41:S41"/>
    <mergeCell ref="U41:V41"/>
    <mergeCell ref="AB41:AC41"/>
    <mergeCell ref="A39:I39"/>
    <mergeCell ref="K39:L39"/>
    <mergeCell ref="R39:S39"/>
    <mergeCell ref="U39:V39"/>
    <mergeCell ref="AB39:AC39"/>
    <mergeCell ref="A40:I40"/>
    <mergeCell ref="K40:L40"/>
    <mergeCell ref="R40:S40"/>
    <mergeCell ref="U40:V40"/>
    <mergeCell ref="AB40:AC40"/>
    <mergeCell ref="A45:B45"/>
    <mergeCell ref="H45:I45"/>
    <mergeCell ref="K45:L45"/>
    <mergeCell ref="R45:S45"/>
    <mergeCell ref="U45:AC45"/>
    <mergeCell ref="A46:I46"/>
    <mergeCell ref="AB43:AC43"/>
    <mergeCell ref="A44:B44"/>
    <mergeCell ref="H44:I44"/>
    <mergeCell ref="K44:L44"/>
    <mergeCell ref="R44:S44"/>
    <mergeCell ref="U44:V44"/>
    <mergeCell ref="AB44:AC44"/>
    <mergeCell ref="H42:I42"/>
    <mergeCell ref="K42:L42"/>
    <mergeCell ref="R42:S42"/>
    <mergeCell ref="U42:V42"/>
    <mergeCell ref="AB42:AC42"/>
    <mergeCell ref="A43:B43"/>
    <mergeCell ref="H43:I43"/>
    <mergeCell ref="K43:L43"/>
    <mergeCell ref="R43:S43"/>
    <mergeCell ref="U43:V43"/>
  </mergeCells>
  <conditionalFormatting sqref="X41:Z44 X36:Z39 X11:Z14 N41:P44 N36:P39 R13:R15 S14:S15 R11:S12 R16:S45 Q11:Q45 D41:F44 D36:F39 D16:F19 D21:F24 D11:F14 G11:I45 X26:Z29 N21:P24 D26:F29 D31:F34 N11:P14 N16:P19 N26:P29 N31:P34 X16:Z19 X21:Z24 X31:Z34 AA11:AC45 C11:C45 M11:M45 W11:W45">
    <cfRule type="expression" dxfId="1186" priority="54" stopIfTrue="1">
      <formula>ISERROR(C11)</formula>
    </cfRule>
  </conditionalFormatting>
  <conditionalFormatting sqref="Q9:S9 AA9:AC9 G9:I9">
    <cfRule type="cellIs" dxfId="1185" priority="53" stopIfTrue="1" operator="equal">
      <formula>0</formula>
    </cfRule>
  </conditionalFormatting>
  <conditionalFormatting sqref="A16:B16 A18:B18 A23:B23 A21:B21">
    <cfRule type="expression" dxfId="1184" priority="52" stopIfTrue="1">
      <formula>AND(XFA16&gt;0,A16=0)</formula>
    </cfRule>
  </conditionalFormatting>
  <conditionalFormatting sqref="U16:V16 U11:V11 U18:V18">
    <cfRule type="expression" dxfId="1183" priority="51" stopIfTrue="1">
      <formula>AND(#REF!&gt;0,U11=0)</formula>
    </cfRule>
  </conditionalFormatting>
  <conditionalFormatting sqref="K16:L16 K18:L18">
    <cfRule type="expression" dxfId="1182" priority="50" stopIfTrue="1">
      <formula>AND(#REF!&gt;0,K16=0)</formula>
    </cfRule>
  </conditionalFormatting>
  <conditionalFormatting sqref="K21:L21 K23:L23">
    <cfRule type="expression" dxfId="1181" priority="49" stopIfTrue="1">
      <formula>AND(#REF!&gt;0,K21=0)</formula>
    </cfRule>
  </conditionalFormatting>
  <conditionalFormatting sqref="K28:L28">
    <cfRule type="expression" dxfId="1180" priority="42" stopIfTrue="1">
      <formula>AND(G28&gt;0,K28=0)</formula>
    </cfRule>
  </conditionalFormatting>
  <conditionalFormatting sqref="U18:V18">
    <cfRule type="expression" dxfId="1179" priority="41" stopIfTrue="1">
      <formula>AND(Q18&gt;0,U18=0)</formula>
    </cfRule>
  </conditionalFormatting>
  <conditionalFormatting sqref="U23:V23">
    <cfRule type="expression" dxfId="1178" priority="40" stopIfTrue="1">
      <formula>AND(Q23&gt;0,U23=0)</formula>
    </cfRule>
  </conditionalFormatting>
  <conditionalFormatting sqref="K21:L21">
    <cfRule type="expression" dxfId="1177" priority="37" stopIfTrue="1">
      <formula>AND(G21&gt;0,K21=0)</formula>
    </cfRule>
  </conditionalFormatting>
  <conditionalFormatting sqref="K21:L21">
    <cfRule type="expression" dxfId="1176" priority="36" stopIfTrue="1">
      <formula>AND(G21&gt;0,K21=0)</formula>
    </cfRule>
  </conditionalFormatting>
  <conditionalFormatting sqref="U11:V11">
    <cfRule type="expression" dxfId="1175" priority="35" stopIfTrue="1">
      <formula>AND(Q11&gt;0,U11=0)</formula>
    </cfRule>
  </conditionalFormatting>
  <conditionalFormatting sqref="U11:V11">
    <cfRule type="expression" dxfId="1174" priority="34" stopIfTrue="1">
      <formula>AND(Q11&gt;0,U11=0)</formula>
    </cfRule>
  </conditionalFormatting>
  <conditionalFormatting sqref="A16:B16 A18:B18 A23:B23 A21:B21">
    <cfRule type="expression" dxfId="1173" priority="12" stopIfTrue="1">
      <formula>AND(XFA16&gt;0,A16=0)</formula>
    </cfRule>
  </conditionalFormatting>
  <conditionalFormatting sqref="K16:L16 K18:L18">
    <cfRule type="expression" dxfId="1172" priority="11" stopIfTrue="1">
      <formula>AND(#REF!&gt;0,K16=0)</formula>
    </cfRule>
  </conditionalFormatting>
  <conditionalFormatting sqref="K21:L21 K23:L23">
    <cfRule type="expression" dxfId="1171" priority="10" stopIfTrue="1">
      <formula>AND(#REF!&gt;0,K21=0)</formula>
    </cfRule>
  </conditionalFormatting>
  <conditionalFormatting sqref="K28:L28">
    <cfRule type="expression" dxfId="1170" priority="9" stopIfTrue="1">
      <formula>AND(G28&gt;0,K28=0)</formula>
    </cfRule>
  </conditionalFormatting>
  <conditionalFormatting sqref="K21:L21">
    <cfRule type="expression" dxfId="1169" priority="8" stopIfTrue="1">
      <formula>AND(G21&gt;0,K21=0)</formula>
    </cfRule>
  </conditionalFormatting>
  <conditionalFormatting sqref="K21:L21">
    <cfRule type="expression" dxfId="1168" priority="7" stopIfTrue="1">
      <formula>AND(G21&gt;0,K21=0)</formula>
    </cfRule>
  </conditionalFormatting>
  <conditionalFormatting sqref="K16:L16">
    <cfRule type="expression" dxfId="1167" priority="6" stopIfTrue="1">
      <formula>AND(G16&gt;0,K16=0)</formula>
    </cfRule>
  </conditionalFormatting>
  <conditionalFormatting sqref="U16:V16 U11:V11 U18:V18">
    <cfRule type="expression" dxfId="1166" priority="5" stopIfTrue="1">
      <formula>AND(#REF!&gt;0,U11=0)</formula>
    </cfRule>
  </conditionalFormatting>
  <conditionalFormatting sqref="U18:V18">
    <cfRule type="expression" dxfId="1165" priority="4" stopIfTrue="1">
      <formula>AND(Q18&gt;0,U18=0)</formula>
    </cfRule>
  </conditionalFormatting>
  <conditionalFormatting sqref="U23:V23">
    <cfRule type="expression" dxfId="1164" priority="3" stopIfTrue="1">
      <formula>AND(Q23&gt;0,U23=0)</formula>
    </cfRule>
  </conditionalFormatting>
  <conditionalFormatting sqref="U11:V11">
    <cfRule type="expression" dxfId="1163" priority="2" stopIfTrue="1">
      <formula>AND(Q11&gt;0,U11=0)</formula>
    </cfRule>
  </conditionalFormatting>
  <conditionalFormatting sqref="U11:V11">
    <cfRule type="expression" dxfId="1162" priority="1" stopIfTrue="1">
      <formula>AND(Q11&gt;0,U11=0)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A11 A16:B16 A18:B18 A21:B21 K25 A33 A28 K35 K15 K20 A30:A31 A23:B23 K28:L28 K30 K21:L21 A20 K16:L16 A40:A41 A45 A38 A43 A35:A36 A25:A26 A15 A13 U33 U30 U20 U28 U35 U25:U26 U18:V18 U23:V23 U15 U11:V11">
      <formula1>INDIRECT(HLOOKUP(XFA11,SECONDARYLOOKUP,2,FALSE))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0:U41 K36 K40:K41 U36 K43 U38 K45 K38 U43">
      <formula1>INDIRECT(HLOOKUP(#REF!,SECONDARYLOOKUP,2,FALSE))</formula1>
    </dataValidation>
    <dataValidation type="list" allowBlank="1" showInputMessage="1" showErrorMessage="1" sqref="AC2 S2 I2">
      <formula1>STRPREP</formula1>
    </dataValidation>
    <dataValidation allowBlank="1" showInputMessage="1" showErrorMessage="1" promptTitle="# of Repetitions" prompt="Manually enter the appropriate number of repetitions." sqref="M11 W31 W21 W16 W26 W11 M31 M21 M36 M16 W36 W41 C31 M41 C21 M26 C16 C36 C41 C26 C11"/>
    <dataValidation type="list" allowBlank="1" showInputMessage="1" showErrorMessage="1" sqref="AB27:AC30 AB42:AC44 S14:S15 R27:S30 R32:S35 R37:S40 R42:S45 AB17:AC20 AB32:AC35 AB37:AC40 R12:S12 AB22:AC25 AB11:AC15 H44:I45 R13:R15 H17:I20 R22:S25 H27:I27 H22:I25 H28 H42:I42 H33 H34:I35 H29:I30 H32:I32 R17:S20 H12:I15 H43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21:S21 R16:S16 R26:S26 R31:S31 R11:S11 R41:S41 R36:S36 AB31:AC31 AB41:AC41 AB36:AC36 AB16:AC16 AB26:AC26 H31:I31 H41:I41 H36:I36 H21:I21 H16:I16 H26:I26 H11:I11">
      <formula1>Notes</formula1>
    </dataValidation>
    <dataValidation type="list" allowBlank="1" showInputMessage="1" showErrorMessage="1" sqref="B2 L2 V2">
      <formula1>WARMUPLIST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8:L18 K11 K13 K23:L23 K33 K31 K26 U16:U17 U21 U31">
      <formula1>INDIRECT(HLOOKUP(#REF!,SECONDARYLOOKUP,2,FALSE))</formula1>
    </dataValidation>
  </dataValidations>
  <hyperlinks>
    <hyperlink ref="B2:G2" r:id="rId1" display="Dynamic Warm-Up"/>
    <hyperlink ref="B5:G5" r:id="rId2" display="MB Twist X 15 each side"/>
    <hyperlink ref="B6:G6" r:id="rId3" display="MB Toe Touches X 10"/>
    <hyperlink ref="B3:G3" r:id="rId4" display="3-Way Ham Touch X 9/leg"/>
    <hyperlink ref="B4:G4" r:id="rId5" display="Toe Reach Squat X 10"/>
    <hyperlink ref="L2:Q2" r:id="rId6" display="Dynamic Warm-Up"/>
    <hyperlink ref="L5:Q5" r:id="rId7" display="MB Twist X 15 each side"/>
    <hyperlink ref="L6:Q6" r:id="rId8" display="MB Toe Touches X 10"/>
    <hyperlink ref="L3:Q3" r:id="rId9" display="3-Way Ham Touch X 9/leg"/>
    <hyperlink ref="L4:Q4" r:id="rId10" display="Toe Reach Squat X 10"/>
    <hyperlink ref="V2:AA2" r:id="rId11" display="Dynamic Warm-Up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11:B11" r:id="rId16" display="Back Squat"/>
    <hyperlink ref="A12:B12" r:id="rId17" display="Dynamic Lat Pull"/>
    <hyperlink ref="A13:B13" r:id="rId18" display="DB Incline Fly"/>
    <hyperlink ref="A15:B15" r:id="rId19" display="Bodyweight Squat"/>
    <hyperlink ref="A20:B20" r:id="rId20" display="Bodyweight Squat"/>
    <hyperlink ref="A25:B25" r:id="rId21" display="Bodyweight Squat"/>
    <hyperlink ref="A30:B30" r:id="rId22" display="Bodyweight Squat"/>
    <hyperlink ref="A35:B35" r:id="rId23" display="Bodyweight Squat"/>
    <hyperlink ref="A16:B16" r:id="rId24" display="PB Leg Curl"/>
    <hyperlink ref="A17:B17" r:id="rId25" display="Bench Press"/>
    <hyperlink ref="A18:B18" r:id="rId26" display="DB Curl to Press"/>
    <hyperlink ref="A21:B21" r:id="rId27" display="Piston Squat"/>
    <hyperlink ref="A22:B22" r:id="rId28" display="Sup-Pro Tri Ext"/>
    <hyperlink ref="A23:B23" r:id="rId29" display="MB Twist"/>
    <hyperlink ref="A26:B26" r:id="rId30" display="Alt. Bench Glute Lift"/>
    <hyperlink ref="A27:B27" r:id="rId31" display="OH Lateral Raise"/>
    <hyperlink ref="A28:B28" r:id="rId32" display="Gopher U-Abs"/>
    <hyperlink ref="A31:B31" r:id="rId33" display="DB Twisting Row"/>
    <hyperlink ref="A32:B32" r:id="rId34" display="Close Grip Push-Up"/>
    <hyperlink ref="A33:B33" r:id="rId35" display="Straight Bar Curl"/>
    <hyperlink ref="K11:L11" r:id="rId36" display="Step-Up"/>
    <hyperlink ref="K12:L12" r:id="rId37" display="DB Twisting Row"/>
    <hyperlink ref="K13:L13" r:id="rId38" display="DB Incline Press"/>
    <hyperlink ref="K17:L17" r:id="rId39" display="DB Bench Press"/>
    <hyperlink ref="K18:L18" r:id="rId40" display="Reverse Curl"/>
    <hyperlink ref="K22:L22" r:id="rId41" display="Tricep Push Down"/>
    <hyperlink ref="K23:L23" r:id="rId42" display="Full Bench Curl-Up"/>
    <hyperlink ref="K27:L27" r:id="rId43" display="OH Lateral Raise"/>
    <hyperlink ref="K28:L28" r:id="rId44" display="MB Twist"/>
    <hyperlink ref="K31:L31" r:id="rId45" display="Chin Grip Lat Pull Down"/>
    <hyperlink ref="K32:L32" r:id="rId46" display="DB Tricep Extension"/>
    <hyperlink ref="K33:L33" r:id="rId47" display="Alternating DB Curl"/>
    <hyperlink ref="K26:L26" r:id="rId48" display="DB RDL"/>
    <hyperlink ref="K35:L35" r:id="rId49" display="Bodyweight Squat"/>
    <hyperlink ref="K30:L30" r:id="rId50" display="Bodyweight Squat"/>
    <hyperlink ref="K25:L25" r:id="rId51" display="Bodyweight Squat"/>
    <hyperlink ref="K20:L20" r:id="rId52" display="Bodyweight Squat"/>
    <hyperlink ref="K15:L15" r:id="rId53" display="Bodyweight Squat"/>
    <hyperlink ref="K21:L21" r:id="rId54" display="Piston Squat"/>
    <hyperlink ref="K16:L16" r:id="rId55" display="PB Leg Curl"/>
    <hyperlink ref="U13:V13" r:id="rId56" display="Bench Press"/>
    <hyperlink ref="U12:V12" r:id="rId57" display="Lat Pull Down"/>
    <hyperlink ref="U18:V18" r:id="rId58" display="DB Curl to Press"/>
    <hyperlink ref="U17:V17" r:id="rId59" display="DB Incline Press"/>
    <hyperlink ref="U22:V22" r:id="rId60" display="Sup-Pro Tri Ext"/>
    <hyperlink ref="U23:V23" r:id="rId61" display="MB Twist"/>
    <hyperlink ref="U31:V31" r:id="rId62" display="Chin Grip Lat Pull Down"/>
    <hyperlink ref="U33:V33" r:id="rId63" display="Straight Bar Curl"/>
    <hyperlink ref="U28:V28" r:id="rId64" display="Gopher U-Abs"/>
    <hyperlink ref="U32:V32" r:id="rId65" display="Rev Grip Tri Push Down"/>
    <hyperlink ref="U27:V27" r:id="rId66" display="Arnold Press"/>
    <hyperlink ref="U21:V21" r:id="rId67" display="DB Walking Lunge"/>
    <hyperlink ref="U26:V26" r:id="rId68" display="Alt. Bench Glute Lift"/>
    <hyperlink ref="U16:V16" r:id="rId69" display="DB RDL"/>
    <hyperlink ref="U35:V35" r:id="rId70" display="Bodyweight Squat"/>
    <hyperlink ref="U30:V30" r:id="rId71" display="Bodyweight Squat"/>
    <hyperlink ref="U25:V25" r:id="rId72" display="Bodyweight Squat"/>
    <hyperlink ref="U20:V20" r:id="rId73" display="Bodyweight Squat"/>
    <hyperlink ref="U15:V15" r:id="rId74" display="Bodyweight Squat"/>
    <hyperlink ref="U11:V11" r:id="rId75" display="Piston Squat"/>
  </hyperlinks>
  <pageMargins left="0.45" right="0.2" top="0.25" bottom="0.25" header="0.05" footer="0.05"/>
  <pageSetup scale="99" orientation="landscape" r:id="rId76"/>
  <drawing r:id="rId7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B8" sqref="B8:I8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46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46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45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45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53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53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53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73</v>
      </c>
      <c r="B11" s="175"/>
      <c r="C11" s="37" t="s">
        <v>51</v>
      </c>
      <c r="D11" s="38">
        <f>CEILING(((35%*S8)-2.5),5)</f>
        <v>35</v>
      </c>
      <c r="E11" s="39" t="s">
        <v>60</v>
      </c>
      <c r="F11" s="40">
        <f>CEILING(((45%*S8)-2.5),5)</f>
        <v>45</v>
      </c>
      <c r="G11" s="39">
        <v>1</v>
      </c>
      <c r="H11" s="249" t="s">
        <v>72</v>
      </c>
      <c r="I11" s="250"/>
      <c r="J11" s="24"/>
      <c r="K11" s="174" t="s">
        <v>98</v>
      </c>
      <c r="L11" s="175"/>
      <c r="M11" s="37" t="s">
        <v>51</v>
      </c>
      <c r="N11" s="38">
        <f>CEILING(((15%*N8)-2.5),5)</f>
        <v>15</v>
      </c>
      <c r="O11" s="39" t="s">
        <v>60</v>
      </c>
      <c r="P11" s="40">
        <f>CEILING(((25%*N8)-2.5),5)</f>
        <v>25</v>
      </c>
      <c r="Q11" s="39">
        <v>1</v>
      </c>
      <c r="R11" s="249" t="s">
        <v>72</v>
      </c>
      <c r="S11" s="250"/>
      <c r="T11" s="24"/>
      <c r="U11" s="251" t="s">
        <v>97</v>
      </c>
      <c r="V11" s="252"/>
      <c r="W11" s="37" t="s">
        <v>51</v>
      </c>
      <c r="X11" s="46">
        <f>CEILING(((15%*N8)-2.5),5)</f>
        <v>15</v>
      </c>
      <c r="Y11" s="47" t="s">
        <v>60</v>
      </c>
      <c r="Z11" s="48">
        <f>+CEILING(((25%*N8)-2.5),5)</f>
        <v>25</v>
      </c>
      <c r="AA11" s="39">
        <v>1</v>
      </c>
      <c r="AB11" s="249" t="s">
        <v>72</v>
      </c>
      <c r="AC11" s="250"/>
      <c r="AD11" s="1"/>
    </row>
    <row r="12" spans="1:30" ht="12.75" x14ac:dyDescent="0.2">
      <c r="A12" s="172" t="s">
        <v>16</v>
      </c>
      <c r="B12" s="173"/>
      <c r="C12" s="42" t="s">
        <v>51</v>
      </c>
      <c r="D12" s="43">
        <f>CEILING(((5%*Q8)-2.5),5)</f>
        <v>5</v>
      </c>
      <c r="E12" s="44" t="s">
        <v>60</v>
      </c>
      <c r="F12" s="45">
        <f>CEILING(((15%*Q8)-2.5),5)</f>
        <v>15</v>
      </c>
      <c r="G12" s="44"/>
      <c r="H12" s="226" t="s">
        <v>72</v>
      </c>
      <c r="I12" s="227"/>
      <c r="J12" s="24"/>
      <c r="K12" s="172" t="s">
        <v>82</v>
      </c>
      <c r="L12" s="173"/>
      <c r="M12" s="42" t="s">
        <v>51</v>
      </c>
      <c r="N12" s="43">
        <f>CEILING(((5%*Q8)-2.5),5)</f>
        <v>5</v>
      </c>
      <c r="O12" s="44" t="s">
        <v>60</v>
      </c>
      <c r="P12" s="45">
        <f>CEILING(((15%*Q8)-2.5),5)</f>
        <v>15</v>
      </c>
      <c r="Q12" s="44"/>
      <c r="R12" s="226" t="s">
        <v>72</v>
      </c>
      <c r="S12" s="227"/>
      <c r="T12" s="24"/>
      <c r="U12" s="172" t="s">
        <v>42</v>
      </c>
      <c r="V12" s="173"/>
      <c r="W12" s="42" t="s">
        <v>51</v>
      </c>
      <c r="X12" s="43">
        <f>CEILING(((10%*Q8)-2.5),5)</f>
        <v>10</v>
      </c>
      <c r="Y12" s="44" t="s">
        <v>60</v>
      </c>
      <c r="Z12" s="45">
        <f>CEILING(((15%*Q8)-2.5),5)</f>
        <v>15</v>
      </c>
      <c r="AA12" s="44"/>
      <c r="AB12" s="226" t="s">
        <v>72</v>
      </c>
      <c r="AC12" s="227"/>
      <c r="AD12" s="1"/>
    </row>
    <row r="13" spans="1:30" ht="12.75" x14ac:dyDescent="0.2">
      <c r="A13" s="172" t="s">
        <v>74</v>
      </c>
      <c r="B13" s="173"/>
      <c r="C13" s="63" t="s">
        <v>51</v>
      </c>
      <c r="D13" s="142" t="s">
        <v>59</v>
      </c>
      <c r="E13" s="143"/>
      <c r="F13" s="144"/>
      <c r="G13" s="44"/>
      <c r="H13" s="226" t="s">
        <v>72</v>
      </c>
      <c r="I13" s="227"/>
      <c r="J13" s="24"/>
      <c r="K13" s="172" t="s">
        <v>92</v>
      </c>
      <c r="L13" s="173"/>
      <c r="M13" s="63" t="s">
        <v>51</v>
      </c>
      <c r="N13" s="142" t="s">
        <v>59</v>
      </c>
      <c r="O13" s="143"/>
      <c r="P13" s="144"/>
      <c r="Q13" s="44"/>
      <c r="R13" s="226" t="s">
        <v>72</v>
      </c>
      <c r="S13" s="227"/>
      <c r="T13" s="24"/>
      <c r="U13" s="172" t="s">
        <v>21</v>
      </c>
      <c r="V13" s="173"/>
      <c r="W13" s="63" t="s">
        <v>51</v>
      </c>
      <c r="X13" s="64">
        <f>CEILING(((10%*Q8)-2.5),5)</f>
        <v>10</v>
      </c>
      <c r="Y13" s="44" t="s">
        <v>60</v>
      </c>
      <c r="Z13" s="45">
        <f>CEILING(((20%*Q8)-2.5),5)</f>
        <v>20</v>
      </c>
      <c r="AA13" s="44"/>
      <c r="AB13" s="226" t="s">
        <v>72</v>
      </c>
      <c r="AC13" s="227"/>
      <c r="AD13" s="1"/>
    </row>
    <row r="14" spans="1:30" ht="12.75" x14ac:dyDescent="0.2">
      <c r="A14" s="172" t="s">
        <v>75</v>
      </c>
      <c r="B14" s="173"/>
      <c r="C14" s="42" t="s">
        <v>51</v>
      </c>
      <c r="D14" s="217" t="s">
        <v>59</v>
      </c>
      <c r="E14" s="218"/>
      <c r="F14" s="219"/>
      <c r="G14" s="51"/>
      <c r="H14" s="226" t="s">
        <v>72</v>
      </c>
      <c r="I14" s="227"/>
      <c r="J14" s="24"/>
      <c r="K14" s="172" t="s">
        <v>61</v>
      </c>
      <c r="L14" s="173"/>
      <c r="M14" s="42" t="s">
        <v>51</v>
      </c>
      <c r="N14" s="65">
        <f>CEILING(((15%*N8)-2.5),5)</f>
        <v>15</v>
      </c>
      <c r="O14" s="44" t="s">
        <v>60</v>
      </c>
      <c r="P14" s="66">
        <f>CEILING(((20%*N8)-2.5),5)</f>
        <v>20</v>
      </c>
      <c r="Q14" s="51"/>
      <c r="R14" s="226" t="s">
        <v>72</v>
      </c>
      <c r="S14" s="227"/>
      <c r="T14" s="24"/>
      <c r="U14" s="172" t="s">
        <v>18</v>
      </c>
      <c r="V14" s="173"/>
      <c r="W14" s="42" t="s">
        <v>51</v>
      </c>
      <c r="X14" s="142" t="s">
        <v>57</v>
      </c>
      <c r="Y14" s="143"/>
      <c r="Z14" s="144"/>
      <c r="AA14" s="51"/>
      <c r="AB14" s="226" t="s">
        <v>72</v>
      </c>
      <c r="AC14" s="227"/>
      <c r="AD14" s="1"/>
    </row>
    <row r="15" spans="1:30" ht="12.75" x14ac:dyDescent="0.2">
      <c r="A15" s="228" t="s">
        <v>89</v>
      </c>
      <c r="B15" s="229"/>
      <c r="C15" s="63" t="s">
        <v>51</v>
      </c>
      <c r="D15" s="65">
        <f>CEILING(((15%*N8)-2.5),5)</f>
        <v>15</v>
      </c>
      <c r="E15" s="44" t="s">
        <v>60</v>
      </c>
      <c r="F15" s="66">
        <f>CEILING(((20%*N8)-2.5),5)</f>
        <v>20</v>
      </c>
      <c r="G15" s="57"/>
      <c r="H15" s="226" t="s">
        <v>72</v>
      </c>
      <c r="I15" s="227"/>
      <c r="J15" s="24"/>
      <c r="K15" s="228" t="s">
        <v>93</v>
      </c>
      <c r="L15" s="229"/>
      <c r="M15" s="63" t="s">
        <v>51</v>
      </c>
      <c r="N15" s="65">
        <f>CEILING(((15%*Q8)-2.5),5)</f>
        <v>15</v>
      </c>
      <c r="O15" s="44" t="s">
        <v>60</v>
      </c>
      <c r="P15" s="66">
        <f>CEILING(((20%*Q8)-2.5),5)</f>
        <v>20</v>
      </c>
      <c r="Q15" s="57"/>
      <c r="R15" s="226" t="s">
        <v>72</v>
      </c>
      <c r="S15" s="227"/>
      <c r="T15" s="24"/>
      <c r="U15" s="172" t="s">
        <v>14</v>
      </c>
      <c r="V15" s="173"/>
      <c r="W15" s="63" t="s">
        <v>51</v>
      </c>
      <c r="X15" s="142" t="s">
        <v>59</v>
      </c>
      <c r="Y15" s="143"/>
      <c r="Z15" s="144"/>
      <c r="AA15" s="57"/>
      <c r="AB15" s="226" t="s">
        <v>72</v>
      </c>
      <c r="AC15" s="227"/>
      <c r="AD15" s="1"/>
    </row>
    <row r="16" spans="1:30" ht="13.5" thickBot="1" x14ac:dyDescent="0.25">
      <c r="A16" s="170" t="s">
        <v>76</v>
      </c>
      <c r="B16" s="171"/>
      <c r="C16" s="67" t="s">
        <v>51</v>
      </c>
      <c r="D16" s="220" t="s">
        <v>59</v>
      </c>
      <c r="E16" s="221"/>
      <c r="F16" s="222"/>
      <c r="G16" s="68"/>
      <c r="H16" s="239" t="s">
        <v>71</v>
      </c>
      <c r="I16" s="240"/>
      <c r="J16" s="24"/>
      <c r="K16" s="170" t="s">
        <v>36</v>
      </c>
      <c r="L16" s="171"/>
      <c r="M16" s="67" t="s">
        <v>51</v>
      </c>
      <c r="N16" s="220" t="s">
        <v>59</v>
      </c>
      <c r="O16" s="221"/>
      <c r="P16" s="222"/>
      <c r="Q16" s="54"/>
      <c r="R16" s="239" t="s">
        <v>71</v>
      </c>
      <c r="S16" s="240"/>
      <c r="T16" s="24"/>
      <c r="U16" s="170" t="s">
        <v>83</v>
      </c>
      <c r="V16" s="171"/>
      <c r="W16" s="67" t="s">
        <v>51</v>
      </c>
      <c r="X16" s="220" t="s">
        <v>59</v>
      </c>
      <c r="Y16" s="221"/>
      <c r="Z16" s="222"/>
      <c r="AA16" s="54"/>
      <c r="AB16" s="239" t="s">
        <v>71</v>
      </c>
      <c r="AC16" s="240"/>
      <c r="AD16" s="1"/>
    </row>
    <row r="17" spans="1:30" ht="12.75" x14ac:dyDescent="0.2">
      <c r="A17" s="174" t="s">
        <v>114</v>
      </c>
      <c r="B17" s="175"/>
      <c r="C17" s="37" t="s">
        <v>51</v>
      </c>
      <c r="D17" s="223" t="s">
        <v>59</v>
      </c>
      <c r="E17" s="224"/>
      <c r="F17" s="225"/>
      <c r="G17" s="47">
        <v>1</v>
      </c>
      <c r="H17" s="249" t="s">
        <v>72</v>
      </c>
      <c r="I17" s="250"/>
      <c r="J17" s="24"/>
      <c r="K17" s="251" t="s">
        <v>94</v>
      </c>
      <c r="L17" s="252"/>
      <c r="M17" s="37" t="s">
        <v>51</v>
      </c>
      <c r="N17" s="38">
        <f>CEILING(((20%*N8)-2.5),5)</f>
        <v>20</v>
      </c>
      <c r="O17" s="39" t="s">
        <v>60</v>
      </c>
      <c r="P17" s="40">
        <f>CEILING(((30%*N8)-2.5),5)</f>
        <v>30</v>
      </c>
      <c r="Q17" s="47">
        <v>1</v>
      </c>
      <c r="R17" s="249" t="s">
        <v>72</v>
      </c>
      <c r="S17" s="250"/>
      <c r="T17" s="24"/>
      <c r="U17" s="247" t="s">
        <v>87</v>
      </c>
      <c r="V17" s="248"/>
      <c r="W17" s="37" t="s">
        <v>51</v>
      </c>
      <c r="X17" s="38">
        <f>CEILING(((20%*N8)-2.5),5)</f>
        <v>20</v>
      </c>
      <c r="Y17" s="39" t="s">
        <v>60</v>
      </c>
      <c r="Z17" s="40">
        <f>CEILING(((30%*N8)-2.5),5)</f>
        <v>30</v>
      </c>
      <c r="AA17" s="47">
        <v>1</v>
      </c>
      <c r="AB17" s="249" t="s">
        <v>72</v>
      </c>
      <c r="AC17" s="250"/>
      <c r="AD17" s="1"/>
    </row>
    <row r="18" spans="1:30" ht="12.75" x14ac:dyDescent="0.2">
      <c r="A18" s="172" t="s">
        <v>42</v>
      </c>
      <c r="B18" s="173"/>
      <c r="C18" s="42" t="s">
        <v>51</v>
      </c>
      <c r="D18" s="43">
        <f>CEILING(((10%*Q8)-2.5),5)</f>
        <v>10</v>
      </c>
      <c r="E18" s="44" t="s">
        <v>60</v>
      </c>
      <c r="F18" s="45">
        <f>CEILING(((15%*Q8)-2.5),5)</f>
        <v>15</v>
      </c>
      <c r="G18" s="44"/>
      <c r="H18" s="226" t="s">
        <v>72</v>
      </c>
      <c r="I18" s="227"/>
      <c r="J18" s="24"/>
      <c r="K18" s="172" t="s">
        <v>95</v>
      </c>
      <c r="L18" s="173"/>
      <c r="M18" s="42" t="s">
        <v>51</v>
      </c>
      <c r="N18" s="43">
        <f>CEILING(((10%*Q8)-2.5),5)</f>
        <v>10</v>
      </c>
      <c r="O18" s="44" t="s">
        <v>60</v>
      </c>
      <c r="P18" s="45">
        <f>CEILING(((15%*Q8)-2.5),5)</f>
        <v>15</v>
      </c>
      <c r="Q18" s="44"/>
      <c r="R18" s="226" t="s">
        <v>72</v>
      </c>
      <c r="S18" s="227"/>
      <c r="T18" s="24"/>
      <c r="U18" s="228" t="s">
        <v>80</v>
      </c>
      <c r="V18" s="229"/>
      <c r="W18" s="42" t="s">
        <v>51</v>
      </c>
      <c r="X18" s="142" t="s">
        <v>58</v>
      </c>
      <c r="Y18" s="143"/>
      <c r="Z18" s="144"/>
      <c r="AA18" s="44"/>
      <c r="AB18" s="226" t="s">
        <v>72</v>
      </c>
      <c r="AC18" s="227"/>
      <c r="AD18" s="1"/>
    </row>
    <row r="19" spans="1:30" ht="12.75" x14ac:dyDescent="0.2">
      <c r="A19" s="183" t="s">
        <v>90</v>
      </c>
      <c r="B19" s="184"/>
      <c r="C19" s="63" t="s">
        <v>51</v>
      </c>
      <c r="D19" s="142" t="s">
        <v>59</v>
      </c>
      <c r="E19" s="143"/>
      <c r="F19" s="144"/>
      <c r="G19" s="57"/>
      <c r="H19" s="226" t="s">
        <v>72</v>
      </c>
      <c r="I19" s="227"/>
      <c r="J19" s="24"/>
      <c r="K19" s="172" t="s">
        <v>21</v>
      </c>
      <c r="L19" s="173"/>
      <c r="M19" s="63" t="s">
        <v>51</v>
      </c>
      <c r="N19" s="64">
        <f>CEILING(((10%*Q8)-2.5),5)</f>
        <v>10</v>
      </c>
      <c r="O19" s="44" t="s">
        <v>60</v>
      </c>
      <c r="P19" s="45">
        <f>CEILING(((20%*Q8)-2.5),5)</f>
        <v>20</v>
      </c>
      <c r="Q19" s="51"/>
      <c r="R19" s="226" t="s">
        <v>72</v>
      </c>
      <c r="S19" s="227"/>
      <c r="T19" s="24"/>
      <c r="U19" s="172" t="s">
        <v>75</v>
      </c>
      <c r="V19" s="173"/>
      <c r="W19" s="63" t="s">
        <v>51</v>
      </c>
      <c r="X19" s="142" t="s">
        <v>59</v>
      </c>
      <c r="Y19" s="143"/>
      <c r="Z19" s="144"/>
      <c r="AA19" s="51"/>
      <c r="AB19" s="226" t="s">
        <v>72</v>
      </c>
      <c r="AC19" s="227"/>
      <c r="AD19" s="1"/>
    </row>
    <row r="20" spans="1:30" ht="12.75" x14ac:dyDescent="0.2">
      <c r="A20" s="172" t="s">
        <v>18</v>
      </c>
      <c r="B20" s="173"/>
      <c r="C20" s="42" t="s">
        <v>51</v>
      </c>
      <c r="D20" s="142" t="s">
        <v>57</v>
      </c>
      <c r="E20" s="143"/>
      <c r="F20" s="144"/>
      <c r="G20" s="57"/>
      <c r="H20" s="226" t="s">
        <v>72</v>
      </c>
      <c r="I20" s="227"/>
      <c r="J20" s="24"/>
      <c r="K20" s="172" t="s">
        <v>38</v>
      </c>
      <c r="L20" s="173"/>
      <c r="M20" s="42" t="s">
        <v>51</v>
      </c>
      <c r="N20" s="43">
        <f>CEILING(((5%*Q8)-2.5),5)</f>
        <v>5</v>
      </c>
      <c r="O20" s="44" t="s">
        <v>60</v>
      </c>
      <c r="P20" s="45">
        <f>CEILING(((15%*Q8)-2.5),5)</f>
        <v>15</v>
      </c>
      <c r="Q20" s="57"/>
      <c r="R20" s="226" t="s">
        <v>72</v>
      </c>
      <c r="S20" s="227"/>
      <c r="T20" s="24"/>
      <c r="U20" s="183" t="s">
        <v>103</v>
      </c>
      <c r="V20" s="184"/>
      <c r="W20" s="63" t="s">
        <v>51</v>
      </c>
      <c r="X20" s="43">
        <f>CEILING(((5%*Q8)-2.5),5)</f>
        <v>5</v>
      </c>
      <c r="Y20" s="44" t="s">
        <v>60</v>
      </c>
      <c r="Z20" s="45">
        <f>CEILING(((10%*Q8)-2.5),5)</f>
        <v>10</v>
      </c>
      <c r="AA20" s="57"/>
      <c r="AB20" s="226" t="s">
        <v>72</v>
      </c>
      <c r="AC20" s="227"/>
      <c r="AD20" s="1"/>
    </row>
    <row r="21" spans="1:30" ht="12.75" x14ac:dyDescent="0.2">
      <c r="A21" s="172" t="s">
        <v>77</v>
      </c>
      <c r="B21" s="173"/>
      <c r="C21" s="63" t="s">
        <v>51</v>
      </c>
      <c r="D21" s="69">
        <f>CEILING(((15%*Q8)-2.5),5)</f>
        <v>15</v>
      </c>
      <c r="E21" s="70" t="s">
        <v>60</v>
      </c>
      <c r="F21" s="71">
        <f>CEILING(((25%*Q8)-2.5),5)</f>
        <v>25</v>
      </c>
      <c r="G21" s="70"/>
      <c r="H21" s="226" t="s">
        <v>72</v>
      </c>
      <c r="I21" s="227"/>
      <c r="J21" s="24"/>
      <c r="K21" s="172" t="s">
        <v>79</v>
      </c>
      <c r="L21" s="173"/>
      <c r="M21" s="63" t="s">
        <v>51</v>
      </c>
      <c r="N21" s="142" t="s">
        <v>59</v>
      </c>
      <c r="O21" s="143"/>
      <c r="P21" s="144"/>
      <c r="Q21" s="44"/>
      <c r="R21" s="226" t="s">
        <v>72</v>
      </c>
      <c r="S21" s="227"/>
      <c r="T21" s="24"/>
      <c r="U21" s="172" t="s">
        <v>38</v>
      </c>
      <c r="V21" s="173"/>
      <c r="W21" s="63" t="s">
        <v>51</v>
      </c>
      <c r="X21" s="43">
        <f>CEILING(((5%*Q8)-2.5),5)</f>
        <v>5</v>
      </c>
      <c r="Y21" s="44" t="s">
        <v>60</v>
      </c>
      <c r="Z21" s="45">
        <f>CEILING(((15%*Q8)-2.5),5)</f>
        <v>15</v>
      </c>
      <c r="AA21" s="44"/>
      <c r="AB21" s="226" t="s">
        <v>72</v>
      </c>
      <c r="AC21" s="227"/>
      <c r="AD21" s="1"/>
    </row>
    <row r="22" spans="1:30" ht="13.5" thickBot="1" x14ac:dyDescent="0.25">
      <c r="A22" s="256" t="s">
        <v>85</v>
      </c>
      <c r="B22" s="257"/>
      <c r="C22" s="67" t="s">
        <v>51</v>
      </c>
      <c r="D22" s="220" t="s">
        <v>59</v>
      </c>
      <c r="E22" s="221"/>
      <c r="F22" s="222"/>
      <c r="G22" s="54"/>
      <c r="H22" s="239" t="s">
        <v>71</v>
      </c>
      <c r="I22" s="240"/>
      <c r="J22" s="24"/>
      <c r="K22" s="170" t="s">
        <v>76</v>
      </c>
      <c r="L22" s="171"/>
      <c r="M22" s="67" t="s">
        <v>51</v>
      </c>
      <c r="N22" s="220" t="s">
        <v>59</v>
      </c>
      <c r="O22" s="221"/>
      <c r="P22" s="222"/>
      <c r="Q22" s="54"/>
      <c r="R22" s="239" t="s">
        <v>71</v>
      </c>
      <c r="S22" s="240"/>
      <c r="T22" s="24"/>
      <c r="U22" s="256" t="s">
        <v>85</v>
      </c>
      <c r="V22" s="257"/>
      <c r="W22" s="67" t="s">
        <v>51</v>
      </c>
      <c r="X22" s="220" t="s">
        <v>59</v>
      </c>
      <c r="Y22" s="221"/>
      <c r="Z22" s="222"/>
      <c r="AA22" s="54"/>
      <c r="AB22" s="239" t="s">
        <v>71</v>
      </c>
      <c r="AC22" s="240"/>
      <c r="AD22" s="1"/>
    </row>
    <row r="23" spans="1:30" ht="12.75" x14ac:dyDescent="0.2">
      <c r="A23" s="251" t="s">
        <v>78</v>
      </c>
      <c r="B23" s="252"/>
      <c r="C23" s="37" t="s">
        <v>51</v>
      </c>
      <c r="D23" s="46">
        <f>CEILING(((10%*N8)-2.5),5)</f>
        <v>10</v>
      </c>
      <c r="E23" s="47" t="s">
        <v>60</v>
      </c>
      <c r="F23" s="48">
        <f>CEILING(((15%*N8)-2.5),5)</f>
        <v>15</v>
      </c>
      <c r="G23" s="47">
        <v>1</v>
      </c>
      <c r="H23" s="249" t="s">
        <v>72</v>
      </c>
      <c r="I23" s="250"/>
      <c r="J23" s="24"/>
      <c r="K23" s="251" t="s">
        <v>96</v>
      </c>
      <c r="L23" s="252"/>
      <c r="M23" s="37" t="s">
        <v>51</v>
      </c>
      <c r="N23" s="223" t="s">
        <v>59</v>
      </c>
      <c r="O23" s="224"/>
      <c r="P23" s="225"/>
      <c r="Q23" s="47">
        <v>1</v>
      </c>
      <c r="R23" s="249" t="s">
        <v>72</v>
      </c>
      <c r="S23" s="250"/>
      <c r="T23" s="24"/>
      <c r="U23" s="174" t="s">
        <v>114</v>
      </c>
      <c r="V23" s="175"/>
      <c r="W23" s="37" t="s">
        <v>51</v>
      </c>
      <c r="X23" s="142" t="s">
        <v>59</v>
      </c>
      <c r="Y23" s="143"/>
      <c r="Z23" s="144"/>
      <c r="AA23" s="47">
        <v>1</v>
      </c>
      <c r="AB23" s="249" t="s">
        <v>72</v>
      </c>
      <c r="AC23" s="250"/>
      <c r="AD23" s="1"/>
    </row>
    <row r="24" spans="1:30" ht="12.75" x14ac:dyDescent="0.2">
      <c r="A24" s="172" t="s">
        <v>79</v>
      </c>
      <c r="B24" s="173"/>
      <c r="C24" s="42" t="s">
        <v>51</v>
      </c>
      <c r="D24" s="142" t="s">
        <v>59</v>
      </c>
      <c r="E24" s="143"/>
      <c r="F24" s="144"/>
      <c r="G24" s="51"/>
      <c r="H24" s="226" t="s">
        <v>72</v>
      </c>
      <c r="I24" s="227"/>
      <c r="J24" s="24"/>
      <c r="K24" s="172" t="s">
        <v>74</v>
      </c>
      <c r="L24" s="173"/>
      <c r="M24" s="42" t="s">
        <v>51</v>
      </c>
      <c r="N24" s="142" t="s">
        <v>59</v>
      </c>
      <c r="O24" s="143"/>
      <c r="P24" s="144"/>
      <c r="Q24" s="51"/>
      <c r="R24" s="226" t="s">
        <v>72</v>
      </c>
      <c r="S24" s="227"/>
      <c r="T24" s="24"/>
      <c r="U24" s="172" t="s">
        <v>74</v>
      </c>
      <c r="V24" s="173"/>
      <c r="W24" s="42" t="s">
        <v>51</v>
      </c>
      <c r="X24" s="142" t="s">
        <v>59</v>
      </c>
      <c r="Y24" s="143"/>
      <c r="Z24" s="144"/>
      <c r="AA24" s="51"/>
      <c r="AB24" s="226" t="s">
        <v>72</v>
      </c>
      <c r="AC24" s="227"/>
      <c r="AD24" s="1"/>
    </row>
    <row r="25" spans="1:30" ht="12.75" x14ac:dyDescent="0.2">
      <c r="A25" s="228" t="s">
        <v>80</v>
      </c>
      <c r="B25" s="229"/>
      <c r="C25" s="63" t="s">
        <v>51</v>
      </c>
      <c r="D25" s="142" t="s">
        <v>58</v>
      </c>
      <c r="E25" s="143"/>
      <c r="F25" s="144"/>
      <c r="G25" s="57"/>
      <c r="H25" s="226" t="s">
        <v>72</v>
      </c>
      <c r="I25" s="227"/>
      <c r="J25" s="24"/>
      <c r="K25" s="172" t="s">
        <v>33</v>
      </c>
      <c r="L25" s="173"/>
      <c r="M25" s="63" t="s">
        <v>51</v>
      </c>
      <c r="N25" s="43">
        <f>CEILING(((15%*Q8)-2.5),5)</f>
        <v>15</v>
      </c>
      <c r="O25" s="44" t="s">
        <v>60</v>
      </c>
      <c r="P25" s="45">
        <f>CEILING(((25%*Q8)-2.5),5)</f>
        <v>25</v>
      </c>
      <c r="Q25" s="57"/>
      <c r="R25" s="226" t="s">
        <v>72</v>
      </c>
      <c r="S25" s="227"/>
      <c r="T25" s="24"/>
      <c r="U25" s="172" t="s">
        <v>88</v>
      </c>
      <c r="V25" s="173"/>
      <c r="W25" s="63" t="s">
        <v>51</v>
      </c>
      <c r="X25" s="43">
        <f>CEILING(((25%*N8)-2.5),5)</f>
        <v>25</v>
      </c>
      <c r="Y25" s="44" t="s">
        <v>60</v>
      </c>
      <c r="Z25" s="45">
        <f>CEILING(((35%*N8)-2.5),5)</f>
        <v>35</v>
      </c>
      <c r="AA25" s="57"/>
      <c r="AB25" s="226" t="s">
        <v>72</v>
      </c>
      <c r="AC25" s="227"/>
      <c r="AD25" s="1"/>
    </row>
    <row r="26" spans="1:30" ht="12.75" x14ac:dyDescent="0.2">
      <c r="A26" s="172" t="s">
        <v>14</v>
      </c>
      <c r="B26" s="173"/>
      <c r="C26" s="42" t="s">
        <v>51</v>
      </c>
      <c r="D26" s="142" t="s">
        <v>59</v>
      </c>
      <c r="E26" s="143"/>
      <c r="F26" s="144"/>
      <c r="G26" s="44"/>
      <c r="H26" s="226" t="s">
        <v>72</v>
      </c>
      <c r="I26" s="227"/>
      <c r="J26" s="24"/>
      <c r="K26" s="251" t="s">
        <v>112</v>
      </c>
      <c r="L26" s="252"/>
      <c r="M26" s="42" t="s">
        <v>51</v>
      </c>
      <c r="N26" s="142" t="s">
        <v>59</v>
      </c>
      <c r="O26" s="143"/>
      <c r="P26" s="144"/>
      <c r="Q26" s="44"/>
      <c r="R26" s="226" t="s">
        <v>72</v>
      </c>
      <c r="S26" s="227"/>
      <c r="T26" s="24"/>
      <c r="U26" s="172" t="s">
        <v>36</v>
      </c>
      <c r="V26" s="173"/>
      <c r="W26" s="42" t="s">
        <v>51</v>
      </c>
      <c r="X26" s="142" t="s">
        <v>59</v>
      </c>
      <c r="Y26" s="143"/>
      <c r="Z26" s="144"/>
      <c r="AA26" s="44"/>
      <c r="AB26" s="226" t="s">
        <v>72</v>
      </c>
      <c r="AC26" s="227"/>
      <c r="AD26" s="1"/>
    </row>
    <row r="27" spans="1:30" ht="12.75" x14ac:dyDescent="0.2">
      <c r="A27" s="172" t="s">
        <v>81</v>
      </c>
      <c r="B27" s="173"/>
      <c r="C27" s="63" t="s">
        <v>51</v>
      </c>
      <c r="D27" s="142" t="s">
        <v>59</v>
      </c>
      <c r="E27" s="143"/>
      <c r="F27" s="144"/>
      <c r="G27" s="44"/>
      <c r="H27" s="226" t="s">
        <v>72</v>
      </c>
      <c r="I27" s="227"/>
      <c r="J27" s="24"/>
      <c r="K27" s="172" t="s">
        <v>18</v>
      </c>
      <c r="L27" s="173"/>
      <c r="M27" s="63" t="s">
        <v>51</v>
      </c>
      <c r="N27" s="142" t="s">
        <v>57</v>
      </c>
      <c r="O27" s="143"/>
      <c r="P27" s="144"/>
      <c r="Q27" s="44"/>
      <c r="R27" s="226" t="s">
        <v>72</v>
      </c>
      <c r="S27" s="227"/>
      <c r="T27" s="24"/>
      <c r="U27" s="251" t="s">
        <v>104</v>
      </c>
      <c r="V27" s="252"/>
      <c r="W27" s="63" t="s">
        <v>51</v>
      </c>
      <c r="X27" s="64">
        <f>CEILING(((10%*Q8)-2.5),5)</f>
        <v>10</v>
      </c>
      <c r="Y27" s="44" t="s">
        <v>60</v>
      </c>
      <c r="Z27" s="45">
        <f>CEILING(((20%*Q8)-2.5),5)</f>
        <v>20</v>
      </c>
      <c r="AA27" s="44"/>
      <c r="AB27" s="226" t="s">
        <v>72</v>
      </c>
      <c r="AC27" s="227"/>
      <c r="AD27" s="1"/>
    </row>
    <row r="28" spans="1:30" ht="13.5" thickBot="1" x14ac:dyDescent="0.25">
      <c r="A28" s="170" t="s">
        <v>91</v>
      </c>
      <c r="B28" s="171"/>
      <c r="C28" s="67" t="s">
        <v>51</v>
      </c>
      <c r="D28" s="220" t="s">
        <v>59</v>
      </c>
      <c r="E28" s="221"/>
      <c r="F28" s="222"/>
      <c r="G28" s="54"/>
      <c r="H28" s="239" t="s">
        <v>71</v>
      </c>
      <c r="I28" s="240"/>
      <c r="J28" s="24"/>
      <c r="K28" s="170" t="s">
        <v>99</v>
      </c>
      <c r="L28" s="171"/>
      <c r="M28" s="67" t="s">
        <v>51</v>
      </c>
      <c r="N28" s="220" t="s">
        <v>59</v>
      </c>
      <c r="O28" s="221"/>
      <c r="P28" s="222"/>
      <c r="Q28" s="54"/>
      <c r="R28" s="239" t="s">
        <v>71</v>
      </c>
      <c r="S28" s="240"/>
      <c r="T28" s="24"/>
      <c r="U28" s="170" t="s">
        <v>101</v>
      </c>
      <c r="V28" s="171"/>
      <c r="W28" s="67" t="s">
        <v>51</v>
      </c>
      <c r="X28" s="241" t="s">
        <v>107</v>
      </c>
      <c r="Y28" s="242"/>
      <c r="Z28" s="243"/>
      <c r="AA28" s="54"/>
      <c r="AB28" s="239" t="s">
        <v>71</v>
      </c>
      <c r="AC28" s="240"/>
      <c r="AD28" s="1"/>
    </row>
    <row r="29" spans="1:30" ht="12.75" x14ac:dyDescent="0.2">
      <c r="A29" s="174" t="s">
        <v>31</v>
      </c>
      <c r="B29" s="175"/>
      <c r="C29" s="37" t="s">
        <v>51</v>
      </c>
      <c r="D29" s="38">
        <f>CEILING(((20%*N8)-2.5),5)</f>
        <v>20</v>
      </c>
      <c r="E29" s="39" t="s">
        <v>60</v>
      </c>
      <c r="F29" s="40">
        <f>CEILING(((30%*N8)-2.5),5)</f>
        <v>30</v>
      </c>
      <c r="G29" s="3">
        <v>1</v>
      </c>
      <c r="H29" s="249" t="s">
        <v>72</v>
      </c>
      <c r="I29" s="250"/>
      <c r="J29" s="24"/>
      <c r="K29" s="251" t="s">
        <v>97</v>
      </c>
      <c r="L29" s="252"/>
      <c r="M29" s="37" t="s">
        <v>51</v>
      </c>
      <c r="N29" s="46">
        <f>CEILING(((15%*N8)-2.5),5)</f>
        <v>15</v>
      </c>
      <c r="O29" s="47" t="s">
        <v>60</v>
      </c>
      <c r="P29" s="48">
        <f>+CEILING(((25%*N8)-2.5),5)</f>
        <v>25</v>
      </c>
      <c r="Q29" s="3">
        <v>1</v>
      </c>
      <c r="R29" s="249" t="s">
        <v>72</v>
      </c>
      <c r="S29" s="250"/>
      <c r="T29" s="24"/>
      <c r="U29" s="174" t="s">
        <v>73</v>
      </c>
      <c r="V29" s="175"/>
      <c r="W29" s="37" t="s">
        <v>51</v>
      </c>
      <c r="X29" s="38">
        <f>CEILING(((35%*N8)-2.5),5)</f>
        <v>35</v>
      </c>
      <c r="Y29" s="39" t="s">
        <v>60</v>
      </c>
      <c r="Z29" s="40">
        <f>CEILING(((45%*N8)-2.5),5)</f>
        <v>45</v>
      </c>
      <c r="AA29" s="3">
        <v>1</v>
      </c>
      <c r="AB29" s="249" t="s">
        <v>72</v>
      </c>
      <c r="AC29" s="250"/>
      <c r="AD29" s="1"/>
    </row>
    <row r="30" spans="1:30" ht="12.75" x14ac:dyDescent="0.2">
      <c r="A30" s="172" t="s">
        <v>40</v>
      </c>
      <c r="B30" s="173"/>
      <c r="C30" s="42" t="s">
        <v>51</v>
      </c>
      <c r="D30" s="43">
        <f>CEILING(((45%*Q8)-2.5),5)</f>
        <v>45</v>
      </c>
      <c r="E30" s="44" t="s">
        <v>60</v>
      </c>
      <c r="F30" s="45">
        <f>CEILING(((55%*Q8)-2.5),5)</f>
        <v>55</v>
      </c>
      <c r="G30" s="57"/>
      <c r="H30" s="226" t="s">
        <v>72</v>
      </c>
      <c r="I30" s="227"/>
      <c r="J30" s="24"/>
      <c r="K30" s="228" t="s">
        <v>100</v>
      </c>
      <c r="L30" s="229"/>
      <c r="M30" s="42" t="s">
        <v>51</v>
      </c>
      <c r="N30" s="244" t="s">
        <v>107</v>
      </c>
      <c r="O30" s="245"/>
      <c r="P30" s="246"/>
      <c r="Q30" s="57"/>
      <c r="R30" s="226" t="s">
        <v>72</v>
      </c>
      <c r="S30" s="227"/>
      <c r="T30" s="24"/>
      <c r="U30" s="228" t="s">
        <v>100</v>
      </c>
      <c r="V30" s="229"/>
      <c r="W30" s="42" t="s">
        <v>51</v>
      </c>
      <c r="X30" s="244" t="s">
        <v>107</v>
      </c>
      <c r="Y30" s="245"/>
      <c r="Z30" s="246"/>
      <c r="AA30" s="57"/>
      <c r="AB30" s="226" t="s">
        <v>72</v>
      </c>
      <c r="AC30" s="227"/>
      <c r="AD30" s="1"/>
    </row>
    <row r="31" spans="1:30" ht="12.75" x14ac:dyDescent="0.2">
      <c r="A31" s="172" t="s">
        <v>82</v>
      </c>
      <c r="B31" s="173"/>
      <c r="C31" s="63" t="s">
        <v>51</v>
      </c>
      <c r="D31" s="43">
        <f>CEILING(((5%*Q8)-2.5),5)</f>
        <v>5</v>
      </c>
      <c r="E31" s="44" t="s">
        <v>60</v>
      </c>
      <c r="F31" s="45">
        <f>CEILING(((15%*Q8)-2.5),5)</f>
        <v>15</v>
      </c>
      <c r="G31" s="44"/>
      <c r="H31" s="226" t="s">
        <v>72</v>
      </c>
      <c r="I31" s="227"/>
      <c r="J31" s="24"/>
      <c r="K31" s="183" t="s">
        <v>103</v>
      </c>
      <c r="L31" s="184"/>
      <c r="M31" s="63" t="s">
        <v>51</v>
      </c>
      <c r="N31" s="43">
        <f>CEILING(((5%*Q8)-2.5),5)</f>
        <v>5</v>
      </c>
      <c r="O31" s="44" t="s">
        <v>60</v>
      </c>
      <c r="P31" s="45">
        <f>CEILING(((10%*Q8)-2.5),5)</f>
        <v>10</v>
      </c>
      <c r="Q31" s="44"/>
      <c r="R31" s="226" t="s">
        <v>72</v>
      </c>
      <c r="S31" s="227"/>
      <c r="T31" s="24"/>
      <c r="U31" s="228" t="s">
        <v>89</v>
      </c>
      <c r="V31" s="229"/>
      <c r="W31" s="63" t="s">
        <v>51</v>
      </c>
      <c r="X31" s="65">
        <f>CEILING(((15%*N8)-2.5),5)</f>
        <v>15</v>
      </c>
      <c r="Y31" s="44" t="s">
        <v>60</v>
      </c>
      <c r="Z31" s="66">
        <f>CEILING(((20%*N8)-2.5),5)</f>
        <v>20</v>
      </c>
      <c r="AA31" s="44"/>
      <c r="AB31" s="226" t="s">
        <v>72</v>
      </c>
      <c r="AC31" s="227"/>
      <c r="AD31" s="1"/>
    </row>
    <row r="32" spans="1:30" ht="12.75" x14ac:dyDescent="0.2">
      <c r="A32" s="172" t="s">
        <v>38</v>
      </c>
      <c r="B32" s="173"/>
      <c r="C32" s="42" t="s">
        <v>51</v>
      </c>
      <c r="D32" s="43">
        <f>CEILING(((5%*Q8)-2.5),5)</f>
        <v>5</v>
      </c>
      <c r="E32" s="44" t="s">
        <v>60</v>
      </c>
      <c r="F32" s="45">
        <f>CEILING(((15%*Q8)-2.5),5)</f>
        <v>15</v>
      </c>
      <c r="G32" s="44"/>
      <c r="H32" s="226" t="s">
        <v>72</v>
      </c>
      <c r="I32" s="227"/>
      <c r="J32" s="24"/>
      <c r="K32" s="172" t="s">
        <v>88</v>
      </c>
      <c r="L32" s="173"/>
      <c r="M32" s="42" t="s">
        <v>51</v>
      </c>
      <c r="N32" s="43">
        <f>CEILING(((25%*N8)-2.5),5)</f>
        <v>25</v>
      </c>
      <c r="O32" s="44" t="s">
        <v>60</v>
      </c>
      <c r="P32" s="45">
        <f>CEILING(((35%*N8)-2.5),5)</f>
        <v>35</v>
      </c>
      <c r="Q32" s="44"/>
      <c r="R32" s="226" t="s">
        <v>72</v>
      </c>
      <c r="S32" s="227"/>
      <c r="T32" s="24"/>
      <c r="U32" s="172" t="s">
        <v>21</v>
      </c>
      <c r="V32" s="173"/>
      <c r="W32" s="42" t="s">
        <v>51</v>
      </c>
      <c r="X32" s="64">
        <f>CEILING(((10%*Q8)-2.5),5)</f>
        <v>10</v>
      </c>
      <c r="Y32" s="44" t="s">
        <v>60</v>
      </c>
      <c r="Z32" s="45">
        <f>CEILING(((20%*Q8)-2.5),5)</f>
        <v>20</v>
      </c>
      <c r="AA32" s="44"/>
      <c r="AB32" s="226" t="s">
        <v>72</v>
      </c>
      <c r="AC32" s="227"/>
      <c r="AD32" s="1"/>
    </row>
    <row r="33" spans="1:30" ht="12.75" x14ac:dyDescent="0.2">
      <c r="A33" s="172" t="s">
        <v>88</v>
      </c>
      <c r="B33" s="173"/>
      <c r="C33" s="63" t="s">
        <v>51</v>
      </c>
      <c r="D33" s="43">
        <f>CEILING(((25%*N8)-2.5),5)</f>
        <v>25</v>
      </c>
      <c r="E33" s="44" t="s">
        <v>60</v>
      </c>
      <c r="F33" s="45">
        <f>CEILING(((35%*N8)-2.5),5)</f>
        <v>35</v>
      </c>
      <c r="G33" s="44"/>
      <c r="H33" s="226" t="s">
        <v>72</v>
      </c>
      <c r="I33" s="227"/>
      <c r="J33" s="24"/>
      <c r="K33" s="172" t="s">
        <v>104</v>
      </c>
      <c r="L33" s="173"/>
      <c r="M33" s="63" t="s">
        <v>51</v>
      </c>
      <c r="N33" s="64">
        <f>CEILING(((10%*Q8)-2.5),5)</f>
        <v>10</v>
      </c>
      <c r="O33" s="44" t="s">
        <v>60</v>
      </c>
      <c r="P33" s="45">
        <f>CEILING(((20%*Q8)-2.5),5)</f>
        <v>20</v>
      </c>
      <c r="Q33" s="44"/>
      <c r="R33" s="226" t="s">
        <v>72</v>
      </c>
      <c r="S33" s="227"/>
      <c r="T33" s="24"/>
      <c r="U33" s="172" t="s">
        <v>33</v>
      </c>
      <c r="V33" s="173"/>
      <c r="W33" s="63" t="s">
        <v>51</v>
      </c>
      <c r="X33" s="43">
        <f>CEILING(((15%*Q8)-2.5),5)</f>
        <v>15</v>
      </c>
      <c r="Y33" s="44" t="s">
        <v>60</v>
      </c>
      <c r="Z33" s="45">
        <f>CEILING(((25%*Q8)-2.5),5)</f>
        <v>25</v>
      </c>
      <c r="AA33" s="44"/>
      <c r="AB33" s="226" t="s">
        <v>72</v>
      </c>
      <c r="AC33" s="227"/>
      <c r="AD33" s="1"/>
    </row>
    <row r="34" spans="1:30" ht="13.5" thickBot="1" x14ac:dyDescent="0.25">
      <c r="A34" s="170" t="s">
        <v>83</v>
      </c>
      <c r="B34" s="171"/>
      <c r="C34" s="67" t="s">
        <v>51</v>
      </c>
      <c r="D34" s="220" t="s">
        <v>59</v>
      </c>
      <c r="E34" s="221"/>
      <c r="F34" s="222"/>
      <c r="G34" s="68"/>
      <c r="H34" s="239" t="s">
        <v>71</v>
      </c>
      <c r="I34" s="240"/>
      <c r="J34" s="24"/>
      <c r="K34" s="170" t="s">
        <v>102</v>
      </c>
      <c r="L34" s="171"/>
      <c r="M34" s="67" t="s">
        <v>51</v>
      </c>
      <c r="N34" s="253" t="s">
        <v>107</v>
      </c>
      <c r="O34" s="254"/>
      <c r="P34" s="255"/>
      <c r="Q34" s="68"/>
      <c r="R34" s="239" t="s">
        <v>71</v>
      </c>
      <c r="S34" s="240"/>
      <c r="T34" s="24"/>
      <c r="U34" s="170" t="s">
        <v>76</v>
      </c>
      <c r="V34" s="171"/>
      <c r="W34" s="67" t="s">
        <v>51</v>
      </c>
      <c r="X34" s="220" t="s">
        <v>59</v>
      </c>
      <c r="Y34" s="221"/>
      <c r="Z34" s="222"/>
      <c r="AA34" s="54"/>
      <c r="AB34" s="239" t="s">
        <v>71</v>
      </c>
      <c r="AC34" s="240"/>
      <c r="AD34" s="1"/>
    </row>
    <row r="35" spans="1:30" ht="12.75" x14ac:dyDescent="0.2">
      <c r="A35" s="247" t="s">
        <v>87</v>
      </c>
      <c r="B35" s="248"/>
      <c r="C35" s="37" t="s">
        <v>51</v>
      </c>
      <c r="D35" s="38">
        <f>CEILING(((20%*N8)-2.5),5)</f>
        <v>20</v>
      </c>
      <c r="E35" s="39" t="s">
        <v>60</v>
      </c>
      <c r="F35" s="40">
        <f>CEILING(((30%*N8)-2.5),5)</f>
        <v>30</v>
      </c>
      <c r="G35" s="72">
        <v>1</v>
      </c>
      <c r="H35" s="249" t="s">
        <v>72</v>
      </c>
      <c r="I35" s="250"/>
      <c r="J35" s="24"/>
      <c r="K35" s="174" t="s">
        <v>114</v>
      </c>
      <c r="L35" s="175"/>
      <c r="M35" s="37" t="s">
        <v>51</v>
      </c>
      <c r="N35" s="136" t="s">
        <v>59</v>
      </c>
      <c r="O35" s="137"/>
      <c r="P35" s="138"/>
      <c r="Q35" s="72">
        <v>1</v>
      </c>
      <c r="R35" s="249" t="s">
        <v>72</v>
      </c>
      <c r="S35" s="250"/>
      <c r="T35" s="24"/>
      <c r="U35" s="251" t="s">
        <v>96</v>
      </c>
      <c r="V35" s="252"/>
      <c r="W35" s="37" t="s">
        <v>51</v>
      </c>
      <c r="X35" s="136" t="s">
        <v>59</v>
      </c>
      <c r="Y35" s="137"/>
      <c r="Z35" s="138"/>
      <c r="AA35" s="72">
        <v>1</v>
      </c>
      <c r="AB35" s="249" t="s">
        <v>72</v>
      </c>
      <c r="AC35" s="250"/>
      <c r="AD35" s="1"/>
    </row>
    <row r="36" spans="1:30" ht="12.75" x14ac:dyDescent="0.2">
      <c r="A36" s="228" t="s">
        <v>100</v>
      </c>
      <c r="B36" s="229"/>
      <c r="C36" s="42" t="s">
        <v>51</v>
      </c>
      <c r="D36" s="244" t="s">
        <v>107</v>
      </c>
      <c r="E36" s="245"/>
      <c r="F36" s="246"/>
      <c r="G36" s="44"/>
      <c r="H36" s="226" t="s">
        <v>72</v>
      </c>
      <c r="I36" s="227"/>
      <c r="J36" s="24"/>
      <c r="K36" s="172" t="s">
        <v>105</v>
      </c>
      <c r="L36" s="173"/>
      <c r="M36" s="42" t="s">
        <v>51</v>
      </c>
      <c r="N36" s="64">
        <f>CEILING(((10%*Q8)-2.5),5)</f>
        <v>10</v>
      </c>
      <c r="O36" s="44" t="s">
        <v>60</v>
      </c>
      <c r="P36" s="45">
        <f>CEILING(((20%*Q8)-2.5),5)</f>
        <v>20</v>
      </c>
      <c r="Q36" s="44"/>
      <c r="R36" s="226" t="s">
        <v>72</v>
      </c>
      <c r="S36" s="227"/>
      <c r="T36" s="24"/>
      <c r="U36" s="172" t="s">
        <v>81</v>
      </c>
      <c r="V36" s="173"/>
      <c r="W36" s="42" t="s">
        <v>51</v>
      </c>
      <c r="X36" s="142" t="s">
        <v>59</v>
      </c>
      <c r="Y36" s="143"/>
      <c r="Z36" s="144"/>
      <c r="AA36" s="44"/>
      <c r="AB36" s="226" t="s">
        <v>72</v>
      </c>
      <c r="AC36" s="227"/>
      <c r="AD36" s="1"/>
    </row>
    <row r="37" spans="1:30" ht="15" customHeight="1" x14ac:dyDescent="0.2">
      <c r="A37" s="172" t="s">
        <v>21</v>
      </c>
      <c r="B37" s="173"/>
      <c r="C37" s="63" t="s">
        <v>51</v>
      </c>
      <c r="D37" s="64">
        <f>CEILING(((10%*Q8)-2.5),5)</f>
        <v>10</v>
      </c>
      <c r="E37" s="44" t="s">
        <v>60</v>
      </c>
      <c r="F37" s="45">
        <f>CEILING(((20%*Q8)-2.5),5)</f>
        <v>20</v>
      </c>
      <c r="G37" s="44"/>
      <c r="H37" s="226" t="s">
        <v>72</v>
      </c>
      <c r="I37" s="227"/>
      <c r="J37" s="24"/>
      <c r="K37" s="172" t="s">
        <v>106</v>
      </c>
      <c r="L37" s="173"/>
      <c r="M37" s="63" t="s">
        <v>51</v>
      </c>
      <c r="N37" s="142" t="s">
        <v>59</v>
      </c>
      <c r="O37" s="143"/>
      <c r="P37" s="144"/>
      <c r="Q37" s="44"/>
      <c r="R37" s="226" t="s">
        <v>72</v>
      </c>
      <c r="S37" s="227"/>
      <c r="T37" s="24"/>
      <c r="U37" s="172" t="s">
        <v>88</v>
      </c>
      <c r="V37" s="173"/>
      <c r="W37" s="63" t="s">
        <v>51</v>
      </c>
      <c r="X37" s="43">
        <f>CEILING(((25%*N8)-2.5),5)</f>
        <v>25</v>
      </c>
      <c r="Y37" s="44" t="s">
        <v>60</v>
      </c>
      <c r="Z37" s="45">
        <f>CEILING(((35%*N8)-2.5),5)</f>
        <v>35</v>
      </c>
      <c r="AA37" s="44"/>
      <c r="AB37" s="226" t="s">
        <v>72</v>
      </c>
      <c r="AC37" s="227"/>
      <c r="AD37" s="1"/>
    </row>
    <row r="38" spans="1:30" ht="12.75" x14ac:dyDescent="0.2">
      <c r="A38" s="172" t="s">
        <v>33</v>
      </c>
      <c r="B38" s="173"/>
      <c r="C38" s="42" t="s">
        <v>51</v>
      </c>
      <c r="D38" s="43">
        <f>CEILING(((15%*Q8)-2.5),5)</f>
        <v>15</v>
      </c>
      <c r="E38" s="44" t="s">
        <v>60</v>
      </c>
      <c r="F38" s="45">
        <f>CEILING(((25%*Q8)-2.5),5)</f>
        <v>25</v>
      </c>
      <c r="G38" s="44"/>
      <c r="H38" s="226" t="s">
        <v>72</v>
      </c>
      <c r="I38" s="227"/>
      <c r="J38" s="24"/>
      <c r="K38" s="228" t="s">
        <v>89</v>
      </c>
      <c r="L38" s="229"/>
      <c r="M38" s="42" t="s">
        <v>51</v>
      </c>
      <c r="N38" s="65">
        <f>CEILING(((15%*N8)-2.5),5)</f>
        <v>15</v>
      </c>
      <c r="O38" s="44" t="s">
        <v>60</v>
      </c>
      <c r="P38" s="66">
        <f>CEILING(((20%*N8)-2.5),5)</f>
        <v>20</v>
      </c>
      <c r="Q38" s="44"/>
      <c r="R38" s="226" t="s">
        <v>72</v>
      </c>
      <c r="S38" s="227"/>
      <c r="T38" s="24"/>
      <c r="U38" s="172" t="s">
        <v>82</v>
      </c>
      <c r="V38" s="173"/>
      <c r="W38" s="42" t="s">
        <v>51</v>
      </c>
      <c r="X38" s="43">
        <f>CEILING(((5%*Q8)-2.5),5)</f>
        <v>5</v>
      </c>
      <c r="Y38" s="44" t="s">
        <v>60</v>
      </c>
      <c r="Z38" s="45">
        <f>CEILING(((15%*Q8)-2.5),5)</f>
        <v>15</v>
      </c>
      <c r="AA38" s="44"/>
      <c r="AB38" s="226" t="s">
        <v>72</v>
      </c>
      <c r="AC38" s="227"/>
      <c r="AD38" s="1"/>
    </row>
    <row r="39" spans="1:30" ht="15" customHeight="1" x14ac:dyDescent="0.2">
      <c r="A39" s="172" t="s">
        <v>86</v>
      </c>
      <c r="B39" s="173"/>
      <c r="C39" s="63" t="s">
        <v>51</v>
      </c>
      <c r="D39" s="142" t="s">
        <v>57</v>
      </c>
      <c r="E39" s="143"/>
      <c r="F39" s="144"/>
      <c r="G39" s="51"/>
      <c r="H39" s="226" t="s">
        <v>72</v>
      </c>
      <c r="I39" s="227"/>
      <c r="J39" s="24"/>
      <c r="K39" s="183" t="s">
        <v>90</v>
      </c>
      <c r="L39" s="184"/>
      <c r="M39" s="63" t="s">
        <v>51</v>
      </c>
      <c r="N39" s="142" t="s">
        <v>59</v>
      </c>
      <c r="O39" s="143"/>
      <c r="P39" s="144"/>
      <c r="Q39" s="57"/>
      <c r="R39" s="226" t="s">
        <v>72</v>
      </c>
      <c r="S39" s="227"/>
      <c r="T39" s="24"/>
      <c r="U39" s="228" t="s">
        <v>93</v>
      </c>
      <c r="V39" s="229"/>
      <c r="W39" s="63" t="s">
        <v>51</v>
      </c>
      <c r="X39" s="65">
        <f>CEILING(((15%*Q8)-2.5),5)</f>
        <v>15</v>
      </c>
      <c r="Y39" s="44" t="s">
        <v>60</v>
      </c>
      <c r="Z39" s="66">
        <f>CEILING(((20%*Q8)-2.5),5)</f>
        <v>20</v>
      </c>
      <c r="AA39" s="57"/>
      <c r="AB39" s="226" t="s">
        <v>72</v>
      </c>
      <c r="AC39" s="227"/>
      <c r="AD39" s="1"/>
    </row>
    <row r="40" spans="1:30" ht="13.5" thickBot="1" x14ac:dyDescent="0.25">
      <c r="A40" s="145" t="s">
        <v>84</v>
      </c>
      <c r="B40" s="146"/>
      <c r="C40" s="67" t="s">
        <v>51</v>
      </c>
      <c r="D40" s="53"/>
      <c r="E40" s="54"/>
      <c r="F40" s="55"/>
      <c r="G40" s="54"/>
      <c r="H40" s="239" t="s">
        <v>71</v>
      </c>
      <c r="I40" s="240"/>
      <c r="J40" s="24"/>
      <c r="K40" s="170" t="s">
        <v>101</v>
      </c>
      <c r="L40" s="171"/>
      <c r="M40" s="67" t="s">
        <v>51</v>
      </c>
      <c r="N40" s="241" t="s">
        <v>107</v>
      </c>
      <c r="O40" s="242"/>
      <c r="P40" s="243"/>
      <c r="Q40" s="54"/>
      <c r="R40" s="239" t="s">
        <v>71</v>
      </c>
      <c r="S40" s="240"/>
      <c r="T40" s="24"/>
      <c r="U40" s="170" t="s">
        <v>91</v>
      </c>
      <c r="V40" s="171"/>
      <c r="W40" s="67" t="s">
        <v>51</v>
      </c>
      <c r="X40" s="142" t="s">
        <v>59</v>
      </c>
      <c r="Y40" s="143"/>
      <c r="Z40" s="144"/>
      <c r="AA40" s="54"/>
      <c r="AB40" s="239" t="s">
        <v>71</v>
      </c>
      <c r="AC40" s="240"/>
      <c r="AD40" s="1"/>
    </row>
    <row r="41" spans="1:30" x14ac:dyDescent="0.2">
      <c r="A41" s="155" t="s">
        <v>62</v>
      </c>
      <c r="B41" s="237"/>
      <c r="C41" s="237"/>
      <c r="D41" s="237"/>
      <c r="E41" s="237"/>
      <c r="F41" s="237"/>
      <c r="G41" s="237"/>
      <c r="H41" s="237"/>
      <c r="I41" s="156"/>
      <c r="J41" s="24"/>
      <c r="K41" s="162" t="s">
        <v>65</v>
      </c>
      <c r="L41" s="169"/>
      <c r="M41" s="169"/>
      <c r="N41" s="238"/>
      <c r="O41" s="238"/>
      <c r="P41" s="238"/>
      <c r="Q41" s="169"/>
      <c r="R41" s="169"/>
      <c r="S41" s="163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166" t="s">
        <v>63</v>
      </c>
      <c r="B42" s="167"/>
      <c r="C42" s="167"/>
      <c r="D42" s="167"/>
      <c r="E42" s="167"/>
      <c r="F42" s="167"/>
      <c r="G42" s="167"/>
      <c r="H42" s="167"/>
      <c r="I42" s="168"/>
      <c r="J42" s="24"/>
      <c r="K42" s="166" t="s">
        <v>66</v>
      </c>
      <c r="L42" s="167"/>
      <c r="M42" s="167"/>
      <c r="N42" s="167"/>
      <c r="O42" s="167"/>
      <c r="P42" s="167"/>
      <c r="Q42" s="167"/>
      <c r="R42" s="167"/>
      <c r="S42" s="168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x14ac:dyDescent="0.2">
      <c r="A43" s="162" t="s">
        <v>64</v>
      </c>
      <c r="B43" s="169"/>
      <c r="C43" s="169"/>
      <c r="D43" s="169"/>
      <c r="E43" s="169"/>
      <c r="F43" s="169"/>
      <c r="G43" s="169"/>
      <c r="H43" s="169"/>
      <c r="I43" s="163"/>
      <c r="J43" s="24"/>
      <c r="K43" s="233"/>
      <c r="L43" s="234"/>
      <c r="M43" s="73"/>
      <c r="N43" s="46"/>
      <c r="O43" s="47"/>
      <c r="P43" s="48"/>
      <c r="Q43" s="47"/>
      <c r="R43" s="235"/>
      <c r="S43" s="236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66" t="s">
        <v>67</v>
      </c>
      <c r="B44" s="167"/>
      <c r="C44" s="167"/>
      <c r="D44" s="167"/>
      <c r="E44" s="167"/>
      <c r="F44" s="167"/>
      <c r="G44" s="167"/>
      <c r="H44" s="167"/>
      <c r="I44" s="168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230"/>
      <c r="B45" s="231"/>
      <c r="C45" s="231"/>
      <c r="D45" s="231"/>
      <c r="E45" s="231"/>
      <c r="F45" s="231"/>
      <c r="G45" s="231"/>
      <c r="H45" s="231"/>
      <c r="I45" s="232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85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A9:B10"/>
    <mergeCell ref="C9:F9"/>
    <mergeCell ref="G9:I9"/>
    <mergeCell ref="K9:L10"/>
    <mergeCell ref="M9:P9"/>
    <mergeCell ref="Q9:S9"/>
    <mergeCell ref="U9:V10"/>
    <mergeCell ref="A11:B11"/>
    <mergeCell ref="H11:I11"/>
    <mergeCell ref="K11:L11"/>
    <mergeCell ref="R11:S11"/>
    <mergeCell ref="U11:V11"/>
    <mergeCell ref="AB11:AC11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9:B19"/>
    <mergeCell ref="H19:I19"/>
    <mergeCell ref="K19:L19"/>
    <mergeCell ref="R19:S19"/>
    <mergeCell ref="U19:V19"/>
    <mergeCell ref="AB19:AC19"/>
    <mergeCell ref="D19:F19"/>
    <mergeCell ref="X19:Z19"/>
    <mergeCell ref="A18:B18"/>
    <mergeCell ref="H18:I18"/>
    <mergeCell ref="K18:L18"/>
    <mergeCell ref="R18:S18"/>
    <mergeCell ref="U18:V18"/>
    <mergeCell ref="AB18:AC18"/>
    <mergeCell ref="X18:Z18"/>
    <mergeCell ref="A21:B21"/>
    <mergeCell ref="H21:I21"/>
    <mergeCell ref="K21:L21"/>
    <mergeCell ref="R21:S21"/>
    <mergeCell ref="U21:V21"/>
    <mergeCell ref="AB21:AC21"/>
    <mergeCell ref="N21:P21"/>
    <mergeCell ref="A20:B20"/>
    <mergeCell ref="H20:I20"/>
    <mergeCell ref="K20:L20"/>
    <mergeCell ref="R20:S20"/>
    <mergeCell ref="U20:V20"/>
    <mergeCell ref="AB20:AC20"/>
    <mergeCell ref="D20:F20"/>
    <mergeCell ref="A23:B23"/>
    <mergeCell ref="H23:I23"/>
    <mergeCell ref="K23:L23"/>
    <mergeCell ref="R23:S23"/>
    <mergeCell ref="U23:V23"/>
    <mergeCell ref="AB23:AC23"/>
    <mergeCell ref="N23:P23"/>
    <mergeCell ref="X23:Z23"/>
    <mergeCell ref="A22:B22"/>
    <mergeCell ref="H22:I22"/>
    <mergeCell ref="K22:L22"/>
    <mergeCell ref="R22:S22"/>
    <mergeCell ref="U22:V22"/>
    <mergeCell ref="AB22:AC22"/>
    <mergeCell ref="D22:F22"/>
    <mergeCell ref="N22:P22"/>
    <mergeCell ref="X22:Z22"/>
    <mergeCell ref="A25:B25"/>
    <mergeCell ref="H25:I25"/>
    <mergeCell ref="K25:L25"/>
    <mergeCell ref="R25:S25"/>
    <mergeCell ref="U25:V25"/>
    <mergeCell ref="AB25:AC25"/>
    <mergeCell ref="D25:F25"/>
    <mergeCell ref="A24:B24"/>
    <mergeCell ref="H24:I24"/>
    <mergeCell ref="K24:L24"/>
    <mergeCell ref="R24:S24"/>
    <mergeCell ref="U24:V24"/>
    <mergeCell ref="AB24:AC24"/>
    <mergeCell ref="D24:F24"/>
    <mergeCell ref="N24:P24"/>
    <mergeCell ref="X24:Z24"/>
    <mergeCell ref="A27:B27"/>
    <mergeCell ref="H27:I27"/>
    <mergeCell ref="K27:L27"/>
    <mergeCell ref="R27:S27"/>
    <mergeCell ref="U27:V27"/>
    <mergeCell ref="AB27:AC27"/>
    <mergeCell ref="D27:F27"/>
    <mergeCell ref="N27:P27"/>
    <mergeCell ref="A26:B26"/>
    <mergeCell ref="H26:I26"/>
    <mergeCell ref="K26:L26"/>
    <mergeCell ref="R26:S26"/>
    <mergeCell ref="U26:V26"/>
    <mergeCell ref="AB26:AC26"/>
    <mergeCell ref="D26:F26"/>
    <mergeCell ref="N26:P26"/>
    <mergeCell ref="X26:Z26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AB28:AC28"/>
    <mergeCell ref="D28:F28"/>
    <mergeCell ref="N28:P28"/>
    <mergeCell ref="X28:Z28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R30:S30"/>
    <mergeCell ref="U30:V30"/>
    <mergeCell ref="AB30:AC30"/>
    <mergeCell ref="N30:P30"/>
    <mergeCell ref="X30:Z30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A35:B35"/>
    <mergeCell ref="H35:I35"/>
    <mergeCell ref="K35:L35"/>
    <mergeCell ref="R35:S35"/>
    <mergeCell ref="U35:V35"/>
    <mergeCell ref="AB35:AC35"/>
    <mergeCell ref="N35:P35"/>
    <mergeCell ref="X35:Z35"/>
    <mergeCell ref="A34:B34"/>
    <mergeCell ref="H34:I34"/>
    <mergeCell ref="K34:L34"/>
    <mergeCell ref="R34:S34"/>
    <mergeCell ref="U34:V34"/>
    <mergeCell ref="AB34:AC34"/>
    <mergeCell ref="D34:F34"/>
    <mergeCell ref="N34:P34"/>
    <mergeCell ref="X34:Z34"/>
    <mergeCell ref="AB37:AC37"/>
    <mergeCell ref="N37:P37"/>
    <mergeCell ref="A36:B36"/>
    <mergeCell ref="H36:I36"/>
    <mergeCell ref="K36:L36"/>
    <mergeCell ref="R36:S36"/>
    <mergeCell ref="U36:V36"/>
    <mergeCell ref="AB36:AC36"/>
    <mergeCell ref="D36:F36"/>
    <mergeCell ref="X36:Z36"/>
    <mergeCell ref="AB39:AC39"/>
    <mergeCell ref="D39:F39"/>
    <mergeCell ref="N39:P39"/>
    <mergeCell ref="A38:B38"/>
    <mergeCell ref="H38:I38"/>
    <mergeCell ref="K38:L38"/>
    <mergeCell ref="R38:S38"/>
    <mergeCell ref="U38:V38"/>
    <mergeCell ref="AB38:AC38"/>
    <mergeCell ref="AB42:AC42"/>
    <mergeCell ref="A42:I42"/>
    <mergeCell ref="K42:S42"/>
    <mergeCell ref="U41:V41"/>
    <mergeCell ref="AB41:AC41"/>
    <mergeCell ref="A41:I41"/>
    <mergeCell ref="K41:S41"/>
    <mergeCell ref="A40:B40"/>
    <mergeCell ref="H40:I40"/>
    <mergeCell ref="K40:L40"/>
    <mergeCell ref="R40:S40"/>
    <mergeCell ref="U40:V40"/>
    <mergeCell ref="AB40:AC40"/>
    <mergeCell ref="N40:P40"/>
    <mergeCell ref="X40:Z40"/>
    <mergeCell ref="A45:I45"/>
    <mergeCell ref="K44:L44"/>
    <mergeCell ref="R44:S44"/>
    <mergeCell ref="U44:V44"/>
    <mergeCell ref="AB44:AC44"/>
    <mergeCell ref="A44:I44"/>
    <mergeCell ref="K43:L43"/>
    <mergeCell ref="R43:S43"/>
    <mergeCell ref="U43:V43"/>
    <mergeCell ref="AB43:AC43"/>
    <mergeCell ref="A43:I43"/>
    <mergeCell ref="U45:AC45"/>
    <mergeCell ref="B8:I8"/>
    <mergeCell ref="A46:I46"/>
    <mergeCell ref="D13:F13"/>
    <mergeCell ref="N13:P13"/>
    <mergeCell ref="D14:F14"/>
    <mergeCell ref="X14:Z14"/>
    <mergeCell ref="X15:Z15"/>
    <mergeCell ref="D16:F16"/>
    <mergeCell ref="N16:P16"/>
    <mergeCell ref="X16:Z16"/>
    <mergeCell ref="D17:F17"/>
    <mergeCell ref="K45:L45"/>
    <mergeCell ref="R45:S45"/>
    <mergeCell ref="U42:V42"/>
    <mergeCell ref="A39:B39"/>
    <mergeCell ref="H39:I39"/>
    <mergeCell ref="K39:L39"/>
    <mergeCell ref="R39:S39"/>
    <mergeCell ref="U39:V39"/>
    <mergeCell ref="A37:B37"/>
    <mergeCell ref="H37:I37"/>
    <mergeCell ref="K37:L37"/>
    <mergeCell ref="R37:S37"/>
    <mergeCell ref="U37:V37"/>
  </mergeCells>
  <conditionalFormatting sqref="R16:S45 Q11:Q45 D41:F44 X41:Z44 N11:P14 D16:F19 N41:P44 C11:C45 Q43:S45 G11:I45 Q11:S40 M11:M45 D21:F24 D11:F14 D26:F39 N16:P29 N31:P34 N36:P39 X11:Z14 X16:Z29 X31:Z34 X36:Z39 W11:W45 AA11:AC45">
    <cfRule type="expression" dxfId="1161" priority="29" stopIfTrue="1">
      <formula>ISERROR(C11)</formula>
    </cfRule>
  </conditionalFormatting>
  <conditionalFormatting sqref="Q9:S9 AA9:AC9 G9:I9">
    <cfRule type="cellIs" dxfId="1160" priority="28" stopIfTrue="1" operator="equal">
      <formula>0</formula>
    </cfRule>
  </conditionalFormatting>
  <conditionalFormatting sqref="A23:B23 A20:B21 A12:B12 A16:B18">
    <cfRule type="expression" dxfId="1159" priority="27" stopIfTrue="1">
      <formula>AND(XFA12&gt;0,A12=0)</formula>
    </cfRule>
  </conditionalFormatting>
  <conditionalFormatting sqref="U18:V18 A26:B26 U15:V15">
    <cfRule type="expression" dxfId="1158" priority="26" stopIfTrue="1">
      <formula>AND(#REF!&gt;0,A15=0)</formula>
    </cfRule>
  </conditionalFormatting>
  <conditionalFormatting sqref="K16:L16 K18:L18 U26:V26">
    <cfRule type="expression" dxfId="1157" priority="25" stopIfTrue="1">
      <formula>AND(#REF!&gt;0,K16=0)</formula>
    </cfRule>
  </conditionalFormatting>
  <conditionalFormatting sqref="K21:L21 K23:L23 U35:V35">
    <cfRule type="expression" dxfId="1156" priority="24" stopIfTrue="1">
      <formula>AND(#REF!&gt;0,K21=0)</formula>
    </cfRule>
  </conditionalFormatting>
  <conditionalFormatting sqref="A17:B17 K35:L35 U23:V23">
    <cfRule type="expression" dxfId="1155" priority="17" stopIfTrue="1">
      <formula>AND(#REF!&gt;0,A17=0)</formula>
    </cfRule>
  </conditionalFormatting>
  <conditionalFormatting sqref="K22:L22">
    <cfRule type="expression" dxfId="1154" priority="14" stopIfTrue="1">
      <formula>AND(G22&gt;0,K22=0)</formula>
    </cfRule>
  </conditionalFormatting>
  <conditionalFormatting sqref="K27:L27">
    <cfRule type="expression" dxfId="1153" priority="13" stopIfTrue="1">
      <formula>AND(G27&gt;0,K27=0)</formula>
    </cfRule>
  </conditionalFormatting>
  <conditionalFormatting sqref="U14:V14">
    <cfRule type="expression" dxfId="1152" priority="12" stopIfTrue="1">
      <formula>AND(Q14&gt;0,U14=0)</formula>
    </cfRule>
  </conditionalFormatting>
  <conditionalFormatting sqref="U34:V34">
    <cfRule type="expression" dxfId="1151" priority="11" stopIfTrue="1">
      <formula>AND(Q34&gt;0,U34=0)</formula>
    </cfRule>
  </conditionalFormatting>
  <conditionalFormatting sqref="K35:L35">
    <cfRule type="expression" dxfId="1150" priority="6" stopIfTrue="1">
      <formula>AND(G35&gt;0,K35=0)</formula>
    </cfRule>
  </conditionalFormatting>
  <conditionalFormatting sqref="K35:L35">
    <cfRule type="expression" dxfId="1149" priority="5" stopIfTrue="1">
      <formula>AND(G35&gt;0,K35=0)</formula>
    </cfRule>
  </conditionalFormatting>
  <conditionalFormatting sqref="U23:V23">
    <cfRule type="expression" dxfId="1148" priority="4" stopIfTrue="1">
      <formula>AND(Q23&gt;0,U23=0)</formula>
    </cfRule>
  </conditionalFormatting>
  <conditionalFormatting sqref="U23:V23">
    <cfRule type="expression" dxfId="1147" priority="3" stopIfTrue="1">
      <formula>AND(Q23&gt;0,U23=0)</formula>
    </cfRule>
  </conditionalFormatting>
  <conditionalFormatting sqref="U34:V34">
    <cfRule type="expression" dxfId="1146" priority="2" stopIfTrue="1">
      <formula>AND(Q34&gt;0,U34=0)</formula>
    </cfRule>
  </conditionalFormatting>
  <conditionalFormatting sqref="A16:B16">
    <cfRule type="expression" dxfId="1145" priority="1" stopIfTrue="1">
      <formula>AND(XFA16&gt;0,A16=0)</formula>
    </cfRule>
  </conditionalFormatting>
  <dataValidations xWindow="825" yWindow="321" count="10">
    <dataValidation type="list" allowBlank="1" showInputMessage="1" promptTitle="Exercise Selection" prompt="Select the exercise based on the exercise class from the drop-down list. These exercises are listed on the MaxSheet worksheet." sqref="K12 A43 K41 K38 K30 U29:U32 K15 U14:V14 U17:U18 K19 U24:U25 K22:L22 K24 K27:L27 K32 U13 U37:U40 K26 K35:L35 U23:V23 A35:A37 A12:B12 A31 A15 A13 U34:V34 A25 A11 A20:B21 A33 A28 A40:A41 A23:B23 A16:B17">
      <formula1>INDIRECT(HLOOKUP(XFA11,SECONDARYLOOKUP,2,FALSE))</formula1>
    </dataValidation>
    <dataValidation type="list" allowBlank="1" showInputMessage="1" showErrorMessage="1" sqref="B2 L2 V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R11:S11 H11:I11 H16:I17 H22:I23 H40:I40 H34:I35 AB28:AC29 H28:I29 R16:S17 R22:S23 R34:S35 AB40:AC41 R28:S29 AB11:AC11 AB16:AC17 AB22:AC23 AB34:AC35 R40:S40">
      <formula1>Notes</formula1>
    </dataValidation>
    <dataValidation type="list" allowBlank="1" showInputMessage="1" showErrorMessage="1" sqref="AB12:AC15 AB42:AC44 H30:I33 R18:S21 H36:I39 R30:S33 R36:S39 H24:I27 R24:S27 H18:I21 R12:S15 H12:I15 AB18:AC21 AB30:AC33 AB36:AC39 AB24:AC27 R43:S45">
      <formula1>Notes</formula1>
    </dataValidation>
    <dataValidation allowBlank="1" showInputMessage="1" showErrorMessage="1" promptTitle="# of Repetitions" prompt="Manually enter the appropriate number of repetitions." sqref="M11 W11 C28:C29 C40 C34:C35 C16:C17 C22:C23 C11 M28:M29 M34:M35 W40:W41 M16:M17 M22:M23 W28:W29 W34:W35 W16:W17 W22:W23 M40"/>
    <dataValidation type="list" allowBlank="1" showInputMessage="1" showErrorMessage="1" sqref="AC2 S2 I2">
      <formula1>STRPREP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6:B26 A29 U15:V1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6:L16 U43 K18:L18 K43 U27:U28 U41 U35:V35 U26:V26 K13 K45 K33 K11 K23:L23 K28 K36 K4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showErrorMessage="1" sqref="B8:I8">
      <formula1>namelist</formula1>
    </dataValidation>
  </dataValidations>
  <hyperlinks>
    <hyperlink ref="A34:B34" r:id="rId1" display="3 Hurdle Lateral"/>
    <hyperlink ref="A20:B20" r:id="rId2" display="MB Twist"/>
    <hyperlink ref="A12:B12" r:id="rId3" display="DB Curl to Press"/>
    <hyperlink ref="A37:B37" r:id="rId4" display="DB Twisting Row"/>
    <hyperlink ref="A38:B38" r:id="rId5" display="DB Bench Press"/>
    <hyperlink ref="A29:B29" r:id="rId6" display="Step-Up"/>
    <hyperlink ref="A30:B30" r:id="rId7" display="Lat Pull Down"/>
    <hyperlink ref="A26:B26" r:id="rId8" display="PB Leg Curl"/>
    <hyperlink ref="A18:B18" r:id="rId9" display="Arnold Press"/>
    <hyperlink ref="A23:B23" r:id="rId10" display="Goblet Squat"/>
    <hyperlink ref="A39:B39" r:id="rId11" display="KB/DB Swing"/>
    <hyperlink ref="A35:B35" r:id="rId12" display="DB Lunge"/>
    <hyperlink ref="A33:B33" r:id="rId13" display="Zercher Good Morning"/>
    <hyperlink ref="A11:B11" r:id="rId14" display="Hex Bar DL"/>
    <hyperlink ref="A15:B15" r:id="rId15" display="DB RDL + Shrug"/>
    <hyperlink ref="A22:B22" r:id="rId16" display="Mountain Climbers"/>
    <hyperlink ref="A14:B14" r:id="rId17" display="MB Push-Up"/>
    <hyperlink ref="A24:B24" r:id="rId18" display="Bench Dips"/>
    <hyperlink ref="A21:B21" r:id="rId19" display="DB Row"/>
    <hyperlink ref="A13:B13" r:id="rId20" display="Inverted Row"/>
    <hyperlink ref="A25:B25" r:id="rId21" display="Plate Row"/>
    <hyperlink ref="A31:B31" r:id="rId22" display="DB Curl to Arnold"/>
    <hyperlink ref="A27:B27" r:id="rId23" display="V-Ups"/>
    <hyperlink ref="A19:B19" r:id="rId24" display="Cobras"/>
    <hyperlink ref="A28:B28" r:id="rId25" display="Alt Scissor Hops"/>
    <hyperlink ref="K13:L13" r:id="rId26" display="Decline Push-Up"/>
    <hyperlink ref="K14:L14" r:id="rId27" display="DB RDL"/>
    <hyperlink ref="K15:L15" r:id="rId28" display="Face Pulls"/>
    <hyperlink ref="K16:L16" r:id="rId29" display="Full Bench Curl-Up"/>
    <hyperlink ref="K17:L17" r:id="rId30" display="Lateral Step-Up"/>
    <hyperlink ref="K18:L18" r:id="rId31" display="Hammer Curls"/>
    <hyperlink ref="K23:L23" r:id="rId32" display="Hindu Squat"/>
    <hyperlink ref="K29:L29" r:id="rId33" display="KB/DB Deadlift"/>
    <hyperlink ref="K19:L19" r:id="rId34" display="DB Twisting Row"/>
    <hyperlink ref="K11:L11" r:id="rId35" display="Messier Front Squat"/>
    <hyperlink ref="K21:L21" r:id="rId36" display="Bench Dips"/>
    <hyperlink ref="K24:L24" r:id="rId37" display="Inverted Row"/>
    <hyperlink ref="K25:L25" r:id="rId38" display="DB Bench Press"/>
    <hyperlink ref="K27:L27" r:id="rId39" display="MB Twist"/>
    <hyperlink ref="K28:L28" r:id="rId40" display="Metabolic Jumping"/>
    <hyperlink ref="K30:L30" r:id="rId41" display="MB Hip Rotation"/>
    <hyperlink ref="K40:L40" r:id="rId42" display="KB/DB Squat Jump Shrug"/>
    <hyperlink ref="K34:L34" r:id="rId43" display="Alt. KB/MB Woodchopper"/>
    <hyperlink ref="K32:L32" r:id="rId44" display="Zercher Good Morning"/>
    <hyperlink ref="K38:L38" r:id="rId45" display="DB RDL + Shrug"/>
    <hyperlink ref="K39:L39" r:id="rId46" display="Cobras"/>
    <hyperlink ref="K31:L31" r:id="rId47" display="Frnt Delt Raise"/>
    <hyperlink ref="K33:L33" r:id="rId48" display="DB Bench Fly"/>
    <hyperlink ref="K36:L36" r:id="rId49" display="Alt DB Shoulder Press"/>
    <hyperlink ref="K37:L37" r:id="rId50" display="Alt MB Push-Up"/>
    <hyperlink ref="U11:V11" r:id="rId51" display="KB/DB Deadlift"/>
    <hyperlink ref="U12:V12" r:id="rId52" display="Arnold Press"/>
    <hyperlink ref="U13:V13" r:id="rId53" display="DB Twisting Row"/>
    <hyperlink ref="U14:V14" r:id="rId54" display="MB Twist"/>
    <hyperlink ref="U17:V17" r:id="rId55" display="DB Lunge"/>
    <hyperlink ref="U18:V18" r:id="rId56" display="Plate Row"/>
    <hyperlink ref="U19:V19" r:id="rId57" display="MB Push-Up"/>
    <hyperlink ref="U21:V21" r:id="rId58" display="DB Tricep Extension"/>
    <hyperlink ref="U22:V22" r:id="rId59" display="Mountain Climbers"/>
    <hyperlink ref="U24:V24" r:id="rId60" display="Inverted Row"/>
    <hyperlink ref="U25:V25" r:id="rId61" display="Zercher Good Morning"/>
    <hyperlink ref="U26:V26" r:id="rId62" display="Full Bench Curl-Up"/>
    <hyperlink ref="U27:V27" r:id="rId63" display="DB Bench Fly"/>
    <hyperlink ref="U28:V28" r:id="rId64" display="KB/DB Squat Jump Shrug"/>
    <hyperlink ref="U30:V30" r:id="rId65" display="MB Hip Rotation"/>
    <hyperlink ref="U31:V31" r:id="rId66" display="DB RDL + Shrug"/>
    <hyperlink ref="U32:V32" r:id="rId67" display="DB Twisting Row"/>
    <hyperlink ref="U33:V33" r:id="rId68" display="DB Bench Press"/>
    <hyperlink ref="U35:V35" r:id="rId69" display="Hindu Squat"/>
    <hyperlink ref="U36:V36" r:id="rId70" display="V-Ups"/>
    <hyperlink ref="U37:V37" r:id="rId71" display="Zercher Good Morning"/>
    <hyperlink ref="U40:V40" r:id="rId72" display="Alt Scissor Hops"/>
    <hyperlink ref="U39:V39" r:id="rId73" display="Face Pulls"/>
    <hyperlink ref="A36:B36" r:id="rId74" display="MB Hip Rotation"/>
    <hyperlink ref="K20:L20" r:id="rId75" display="DB Tricep Extension"/>
    <hyperlink ref="U20:V20" r:id="rId76" display="Frnt Delt Raise"/>
    <hyperlink ref="K26:L26" r:id="rId77" display="Alt. Bench Glute Lift"/>
    <hyperlink ref="A17:B17" r:id="rId78" display="Alt. Piston Squat"/>
    <hyperlink ref="K35:L35" r:id="rId79" display="Piston Squat"/>
    <hyperlink ref="U23:V23" r:id="rId80" display="Piston Squat"/>
    <hyperlink ref="K12:L12" r:id="rId81" display="DB Curl to Arnold"/>
    <hyperlink ref="U38:V38" r:id="rId82" display="DB Curl to Arnold"/>
    <hyperlink ref="B2:G2" r:id="rId83" display="Dynamic Warm-Up"/>
    <hyperlink ref="B5:G5" r:id="rId84" display="MB Twist X 15 each side"/>
    <hyperlink ref="B6:G6" r:id="rId85" display="MB Toe Touches X 10"/>
    <hyperlink ref="B3:G3" r:id="rId86" display="3-Way Ham Touch X 9/leg"/>
    <hyperlink ref="B4:G4" r:id="rId87" display="Toe Reach Squat X 10"/>
    <hyperlink ref="L2:Q2" r:id="rId88" display="Dynamic Warm-Up"/>
    <hyperlink ref="L5:Q5" r:id="rId89" display="MB Twist X 15 each side"/>
    <hyperlink ref="L6:Q6" r:id="rId90" display="MB Toe Touches X 10"/>
    <hyperlink ref="L3:Q3" r:id="rId91" display="3-Way Ham Touch X 9/leg"/>
    <hyperlink ref="L4:Q4" r:id="rId92" display="Toe Reach Squat X 10"/>
    <hyperlink ref="V2:AA2" r:id="rId93" display="Dynamic Warm-Up"/>
    <hyperlink ref="V5:AA5" r:id="rId94" display="MB Twist X 15 each side"/>
    <hyperlink ref="V6:AA6" r:id="rId95" display="MB Toe Touches X 10"/>
    <hyperlink ref="V3:AA3" r:id="rId96" display="3-Way Ham Touch X 9/leg"/>
    <hyperlink ref="V4:AA4" r:id="rId97" display="Toe Reach Squat X 10"/>
    <hyperlink ref="A32:B32" r:id="rId98" display="DB Tricep Extension"/>
    <hyperlink ref="U15:V15" r:id="rId99" display="PB Leg Curl"/>
    <hyperlink ref="U16:V16" r:id="rId100" display="3 Hurdle Lateral"/>
    <hyperlink ref="U29:V29" r:id="rId101" display="Hex Bar DL"/>
    <hyperlink ref="K22:L22" r:id="rId102" display="Burpees"/>
    <hyperlink ref="U34:V34" r:id="rId103" display="Burpees"/>
    <hyperlink ref="A16:B16" r:id="rId104" display="Burpees"/>
  </hyperlinks>
  <pageMargins left="0.45" right="0.2" top="0.25" bottom="0.25" header="0.05" footer="0.05"/>
  <pageSetup scale="98" orientation="landscape" r:id="rId105"/>
  <drawing r:id="rId10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D14" sqref="D14:F14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46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46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45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45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54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54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54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73</v>
      </c>
      <c r="B11" s="175"/>
      <c r="C11" s="37" t="s">
        <v>109</v>
      </c>
      <c r="D11" s="38">
        <f>CEILING(((35%*S8)-2.5),5)</f>
        <v>35</v>
      </c>
      <c r="E11" s="39" t="s">
        <v>60</v>
      </c>
      <c r="F11" s="40">
        <f>CEILING(((45%*S8)-2.5),5)</f>
        <v>45</v>
      </c>
      <c r="G11" s="39">
        <v>1</v>
      </c>
      <c r="H11" s="249" t="s">
        <v>72</v>
      </c>
      <c r="I11" s="250"/>
      <c r="J11" s="24"/>
      <c r="K11" s="174" t="s">
        <v>98</v>
      </c>
      <c r="L11" s="175"/>
      <c r="M11" s="37" t="s">
        <v>109</v>
      </c>
      <c r="N11" s="38">
        <f>CEILING(((15%*N8)-2.5),5)</f>
        <v>15</v>
      </c>
      <c r="O11" s="39" t="s">
        <v>60</v>
      </c>
      <c r="P11" s="40">
        <f>CEILING(((25%*N8)-2.5),5)</f>
        <v>25</v>
      </c>
      <c r="Q11" s="39">
        <v>1</v>
      </c>
      <c r="R11" s="249" t="s">
        <v>72</v>
      </c>
      <c r="S11" s="250"/>
      <c r="T11" s="24"/>
      <c r="U11" s="251" t="s">
        <v>97</v>
      </c>
      <c r="V11" s="252"/>
      <c r="W11" s="37" t="s">
        <v>109</v>
      </c>
      <c r="X11" s="46">
        <f>CEILING(((15%*N8)-2.5),5)</f>
        <v>15</v>
      </c>
      <c r="Y11" s="47" t="s">
        <v>60</v>
      </c>
      <c r="Z11" s="48">
        <f>+CEILING(((25%*N8)-2.5),5)</f>
        <v>25</v>
      </c>
      <c r="AA11" s="39">
        <v>1</v>
      </c>
      <c r="AB11" s="249" t="s">
        <v>72</v>
      </c>
      <c r="AC11" s="250"/>
      <c r="AD11" s="1"/>
    </row>
    <row r="12" spans="1:30" ht="12.75" x14ac:dyDescent="0.2">
      <c r="A12" s="172" t="s">
        <v>16</v>
      </c>
      <c r="B12" s="173"/>
      <c r="C12" s="42" t="s">
        <v>109</v>
      </c>
      <c r="D12" s="43">
        <f>CEILING(((5%*Q8)-2.5),5)</f>
        <v>5</v>
      </c>
      <c r="E12" s="44" t="s">
        <v>60</v>
      </c>
      <c r="F12" s="45">
        <f>CEILING(((15%*Q8)-2.5),5)</f>
        <v>15</v>
      </c>
      <c r="G12" s="44"/>
      <c r="H12" s="226" t="s">
        <v>72</v>
      </c>
      <c r="I12" s="227"/>
      <c r="J12" s="24"/>
      <c r="K12" s="172" t="s">
        <v>82</v>
      </c>
      <c r="L12" s="173"/>
      <c r="M12" s="42" t="s">
        <v>109</v>
      </c>
      <c r="N12" s="43">
        <f>CEILING(((5%*Q8)-2.5),5)</f>
        <v>5</v>
      </c>
      <c r="O12" s="44" t="s">
        <v>60</v>
      </c>
      <c r="P12" s="45">
        <f>CEILING(((15%*Q8)-2.5),5)</f>
        <v>15</v>
      </c>
      <c r="Q12" s="44"/>
      <c r="R12" s="226" t="s">
        <v>72</v>
      </c>
      <c r="S12" s="227"/>
      <c r="T12" s="24"/>
      <c r="U12" s="172" t="s">
        <v>42</v>
      </c>
      <c r="V12" s="173"/>
      <c r="W12" s="42" t="s">
        <v>109</v>
      </c>
      <c r="X12" s="43">
        <f>CEILING(((10%*Q8)-2.5),5)</f>
        <v>10</v>
      </c>
      <c r="Y12" s="44" t="s">
        <v>60</v>
      </c>
      <c r="Z12" s="45">
        <f>CEILING(((15%*Q8)-2.5),5)</f>
        <v>15</v>
      </c>
      <c r="AA12" s="44"/>
      <c r="AB12" s="226" t="s">
        <v>72</v>
      </c>
      <c r="AC12" s="227"/>
      <c r="AD12" s="1"/>
    </row>
    <row r="13" spans="1:30" ht="12.75" x14ac:dyDescent="0.2">
      <c r="A13" s="172" t="s">
        <v>74</v>
      </c>
      <c r="B13" s="173"/>
      <c r="C13" s="63" t="s">
        <v>109</v>
      </c>
      <c r="D13" s="142" t="s">
        <v>59</v>
      </c>
      <c r="E13" s="143"/>
      <c r="F13" s="144"/>
      <c r="G13" s="44"/>
      <c r="H13" s="226" t="s">
        <v>72</v>
      </c>
      <c r="I13" s="227"/>
      <c r="J13" s="24"/>
      <c r="K13" s="172" t="s">
        <v>92</v>
      </c>
      <c r="L13" s="173"/>
      <c r="M13" s="63" t="s">
        <v>109</v>
      </c>
      <c r="N13" s="142" t="s">
        <v>59</v>
      </c>
      <c r="O13" s="143"/>
      <c r="P13" s="144"/>
      <c r="Q13" s="44"/>
      <c r="R13" s="226" t="s">
        <v>72</v>
      </c>
      <c r="S13" s="227"/>
      <c r="T13" s="24"/>
      <c r="U13" s="172" t="s">
        <v>21</v>
      </c>
      <c r="V13" s="173"/>
      <c r="W13" s="63" t="s">
        <v>109</v>
      </c>
      <c r="X13" s="64">
        <f>CEILING(((10%*Q8)-2.5),5)</f>
        <v>10</v>
      </c>
      <c r="Y13" s="44" t="s">
        <v>60</v>
      </c>
      <c r="Z13" s="45">
        <f>CEILING(((20%*Q8)-2.5),5)</f>
        <v>20</v>
      </c>
      <c r="AA13" s="44"/>
      <c r="AB13" s="226" t="s">
        <v>72</v>
      </c>
      <c r="AC13" s="227"/>
      <c r="AD13" s="1"/>
    </row>
    <row r="14" spans="1:30" ht="12.75" x14ac:dyDescent="0.2">
      <c r="A14" s="172" t="s">
        <v>75</v>
      </c>
      <c r="B14" s="173"/>
      <c r="C14" s="42" t="s">
        <v>109</v>
      </c>
      <c r="D14" s="217" t="s">
        <v>59</v>
      </c>
      <c r="E14" s="218"/>
      <c r="F14" s="219"/>
      <c r="G14" s="51"/>
      <c r="H14" s="226" t="s">
        <v>72</v>
      </c>
      <c r="I14" s="227"/>
      <c r="J14" s="24"/>
      <c r="K14" s="172" t="s">
        <v>61</v>
      </c>
      <c r="L14" s="173"/>
      <c r="M14" s="42" t="s">
        <v>109</v>
      </c>
      <c r="N14" s="65">
        <f>CEILING(((15%*N8)-2.5),5)</f>
        <v>15</v>
      </c>
      <c r="O14" s="44" t="s">
        <v>60</v>
      </c>
      <c r="P14" s="66">
        <f>CEILING(((20%*N8)-2.5),5)</f>
        <v>20</v>
      </c>
      <c r="Q14" s="51"/>
      <c r="R14" s="226" t="s">
        <v>72</v>
      </c>
      <c r="S14" s="227"/>
      <c r="T14" s="24"/>
      <c r="U14" s="172" t="s">
        <v>18</v>
      </c>
      <c r="V14" s="173"/>
      <c r="W14" s="42" t="s">
        <v>109</v>
      </c>
      <c r="X14" s="142" t="s">
        <v>57</v>
      </c>
      <c r="Y14" s="143"/>
      <c r="Z14" s="144"/>
      <c r="AA14" s="51"/>
      <c r="AB14" s="226" t="s">
        <v>72</v>
      </c>
      <c r="AC14" s="227"/>
      <c r="AD14" s="1"/>
    </row>
    <row r="15" spans="1:30" ht="12.75" x14ac:dyDescent="0.2">
      <c r="A15" s="228" t="s">
        <v>89</v>
      </c>
      <c r="B15" s="229"/>
      <c r="C15" s="63" t="s">
        <v>109</v>
      </c>
      <c r="D15" s="65">
        <f>CEILING(((15%*N8)-2.5),5)</f>
        <v>15</v>
      </c>
      <c r="E15" s="44" t="s">
        <v>60</v>
      </c>
      <c r="F15" s="66">
        <f>CEILING(((20%*N8)-2.5),5)</f>
        <v>20</v>
      </c>
      <c r="G15" s="57"/>
      <c r="H15" s="226" t="s">
        <v>72</v>
      </c>
      <c r="I15" s="227"/>
      <c r="J15" s="24"/>
      <c r="K15" s="228" t="s">
        <v>93</v>
      </c>
      <c r="L15" s="229"/>
      <c r="M15" s="63" t="s">
        <v>109</v>
      </c>
      <c r="N15" s="65">
        <f>CEILING(((15%*Q8)-2.5),5)</f>
        <v>15</v>
      </c>
      <c r="O15" s="44" t="s">
        <v>60</v>
      </c>
      <c r="P15" s="66">
        <f>CEILING(((20%*Q8)-2.5),5)</f>
        <v>20</v>
      </c>
      <c r="Q15" s="57"/>
      <c r="R15" s="226" t="s">
        <v>72</v>
      </c>
      <c r="S15" s="227"/>
      <c r="T15" s="24"/>
      <c r="U15" s="172" t="s">
        <v>14</v>
      </c>
      <c r="V15" s="173"/>
      <c r="W15" s="63" t="s">
        <v>109</v>
      </c>
      <c r="X15" s="142" t="s">
        <v>59</v>
      </c>
      <c r="Y15" s="143"/>
      <c r="Z15" s="144"/>
      <c r="AA15" s="57"/>
      <c r="AB15" s="226" t="s">
        <v>72</v>
      </c>
      <c r="AC15" s="227"/>
      <c r="AD15" s="1"/>
    </row>
    <row r="16" spans="1:30" ht="13.5" thickBot="1" x14ac:dyDescent="0.25">
      <c r="A16" s="170" t="s">
        <v>76</v>
      </c>
      <c r="B16" s="171"/>
      <c r="C16" s="67" t="s">
        <v>109</v>
      </c>
      <c r="D16" s="220" t="s">
        <v>59</v>
      </c>
      <c r="E16" s="221"/>
      <c r="F16" s="222"/>
      <c r="G16" s="68"/>
      <c r="H16" s="239" t="s">
        <v>71</v>
      </c>
      <c r="I16" s="240"/>
      <c r="J16" s="24"/>
      <c r="K16" s="170" t="s">
        <v>36</v>
      </c>
      <c r="L16" s="171"/>
      <c r="M16" s="67" t="s">
        <v>109</v>
      </c>
      <c r="N16" s="220" t="s">
        <v>59</v>
      </c>
      <c r="O16" s="221"/>
      <c r="P16" s="222"/>
      <c r="Q16" s="54"/>
      <c r="R16" s="239" t="s">
        <v>71</v>
      </c>
      <c r="S16" s="240"/>
      <c r="T16" s="24"/>
      <c r="U16" s="170" t="s">
        <v>83</v>
      </c>
      <c r="V16" s="171"/>
      <c r="W16" s="67" t="s">
        <v>109</v>
      </c>
      <c r="X16" s="220" t="s">
        <v>59</v>
      </c>
      <c r="Y16" s="221"/>
      <c r="Z16" s="222"/>
      <c r="AA16" s="54"/>
      <c r="AB16" s="239" t="s">
        <v>71</v>
      </c>
      <c r="AC16" s="240"/>
      <c r="AD16" s="1"/>
    </row>
    <row r="17" spans="1:30" ht="12.75" x14ac:dyDescent="0.2">
      <c r="A17" s="174" t="s">
        <v>114</v>
      </c>
      <c r="B17" s="175"/>
      <c r="C17" s="37" t="s">
        <v>109</v>
      </c>
      <c r="D17" s="223" t="s">
        <v>59</v>
      </c>
      <c r="E17" s="224"/>
      <c r="F17" s="225"/>
      <c r="G17" s="47">
        <v>1</v>
      </c>
      <c r="H17" s="249" t="s">
        <v>72</v>
      </c>
      <c r="I17" s="250"/>
      <c r="J17" s="24"/>
      <c r="K17" s="251" t="s">
        <v>94</v>
      </c>
      <c r="L17" s="252"/>
      <c r="M17" s="37" t="s">
        <v>109</v>
      </c>
      <c r="N17" s="38">
        <f>CEILING(((20%*N8)-2.5),5)</f>
        <v>20</v>
      </c>
      <c r="O17" s="39" t="s">
        <v>60</v>
      </c>
      <c r="P17" s="40">
        <f>CEILING(((30%*N8)-2.5),5)</f>
        <v>30</v>
      </c>
      <c r="Q17" s="47">
        <v>1</v>
      </c>
      <c r="R17" s="249" t="s">
        <v>72</v>
      </c>
      <c r="S17" s="250"/>
      <c r="T17" s="24"/>
      <c r="U17" s="247" t="s">
        <v>87</v>
      </c>
      <c r="V17" s="248"/>
      <c r="W17" s="37" t="s">
        <v>109</v>
      </c>
      <c r="X17" s="38">
        <f>CEILING(((20%*N8)-2.5),5)</f>
        <v>20</v>
      </c>
      <c r="Y17" s="39" t="s">
        <v>60</v>
      </c>
      <c r="Z17" s="40">
        <f>CEILING(((30%*N8)-2.5),5)</f>
        <v>30</v>
      </c>
      <c r="AA17" s="47">
        <v>1</v>
      </c>
      <c r="AB17" s="249" t="s">
        <v>72</v>
      </c>
      <c r="AC17" s="250"/>
      <c r="AD17" s="1"/>
    </row>
    <row r="18" spans="1:30" ht="12.75" x14ac:dyDescent="0.2">
      <c r="A18" s="172" t="s">
        <v>42</v>
      </c>
      <c r="B18" s="173"/>
      <c r="C18" s="42" t="s">
        <v>109</v>
      </c>
      <c r="D18" s="43">
        <f>CEILING(((10%*Q8)-2.5),5)</f>
        <v>10</v>
      </c>
      <c r="E18" s="44" t="s">
        <v>60</v>
      </c>
      <c r="F18" s="45">
        <f>CEILING(((15%*Q8)-2.5),5)</f>
        <v>15</v>
      </c>
      <c r="G18" s="44"/>
      <c r="H18" s="226" t="s">
        <v>72</v>
      </c>
      <c r="I18" s="227"/>
      <c r="J18" s="24"/>
      <c r="K18" s="172" t="s">
        <v>95</v>
      </c>
      <c r="L18" s="173"/>
      <c r="M18" s="42" t="s">
        <v>109</v>
      </c>
      <c r="N18" s="43">
        <f>CEILING(((10%*Q8)-2.5),5)</f>
        <v>10</v>
      </c>
      <c r="O18" s="44" t="s">
        <v>60</v>
      </c>
      <c r="P18" s="45">
        <f>CEILING(((15%*Q8)-2.5),5)</f>
        <v>15</v>
      </c>
      <c r="Q18" s="44"/>
      <c r="R18" s="226" t="s">
        <v>72</v>
      </c>
      <c r="S18" s="227"/>
      <c r="T18" s="24"/>
      <c r="U18" s="228" t="s">
        <v>80</v>
      </c>
      <c r="V18" s="229"/>
      <c r="W18" s="42" t="s">
        <v>109</v>
      </c>
      <c r="X18" s="142" t="s">
        <v>58</v>
      </c>
      <c r="Y18" s="143"/>
      <c r="Z18" s="144"/>
      <c r="AA18" s="44"/>
      <c r="AB18" s="226" t="s">
        <v>72</v>
      </c>
      <c r="AC18" s="227"/>
      <c r="AD18" s="1"/>
    </row>
    <row r="19" spans="1:30" ht="12.75" x14ac:dyDescent="0.2">
      <c r="A19" s="183" t="s">
        <v>90</v>
      </c>
      <c r="B19" s="184"/>
      <c r="C19" s="63" t="s">
        <v>109</v>
      </c>
      <c r="D19" s="142" t="s">
        <v>59</v>
      </c>
      <c r="E19" s="143"/>
      <c r="F19" s="144"/>
      <c r="G19" s="57"/>
      <c r="H19" s="226" t="s">
        <v>72</v>
      </c>
      <c r="I19" s="227"/>
      <c r="J19" s="24"/>
      <c r="K19" s="172" t="s">
        <v>21</v>
      </c>
      <c r="L19" s="173"/>
      <c r="M19" s="63" t="s">
        <v>109</v>
      </c>
      <c r="N19" s="64">
        <f>CEILING(((10%*Q8)-2.5),5)</f>
        <v>10</v>
      </c>
      <c r="O19" s="44" t="s">
        <v>60</v>
      </c>
      <c r="P19" s="45">
        <f>CEILING(((20%*Q8)-2.5),5)</f>
        <v>20</v>
      </c>
      <c r="Q19" s="51"/>
      <c r="R19" s="226" t="s">
        <v>72</v>
      </c>
      <c r="S19" s="227"/>
      <c r="T19" s="24"/>
      <c r="U19" s="172" t="s">
        <v>75</v>
      </c>
      <c r="V19" s="173"/>
      <c r="W19" s="63" t="s">
        <v>109</v>
      </c>
      <c r="X19" s="142" t="s">
        <v>59</v>
      </c>
      <c r="Y19" s="143"/>
      <c r="Z19" s="144"/>
      <c r="AA19" s="51"/>
      <c r="AB19" s="226" t="s">
        <v>72</v>
      </c>
      <c r="AC19" s="227"/>
      <c r="AD19" s="1"/>
    </row>
    <row r="20" spans="1:30" ht="12.75" x14ac:dyDescent="0.2">
      <c r="A20" s="172" t="s">
        <v>18</v>
      </c>
      <c r="B20" s="173"/>
      <c r="C20" s="42" t="s">
        <v>109</v>
      </c>
      <c r="D20" s="142" t="s">
        <v>57</v>
      </c>
      <c r="E20" s="143"/>
      <c r="F20" s="144"/>
      <c r="G20" s="57"/>
      <c r="H20" s="226" t="s">
        <v>72</v>
      </c>
      <c r="I20" s="227"/>
      <c r="J20" s="24"/>
      <c r="K20" s="172" t="s">
        <v>38</v>
      </c>
      <c r="L20" s="173"/>
      <c r="M20" s="42" t="s">
        <v>109</v>
      </c>
      <c r="N20" s="43">
        <f>CEILING(((5%*Q8)-2.5),5)</f>
        <v>5</v>
      </c>
      <c r="O20" s="44" t="s">
        <v>60</v>
      </c>
      <c r="P20" s="45">
        <f>CEILING(((15%*Q8)-2.5),5)</f>
        <v>15</v>
      </c>
      <c r="Q20" s="57"/>
      <c r="R20" s="226" t="s">
        <v>72</v>
      </c>
      <c r="S20" s="227"/>
      <c r="T20" s="24"/>
      <c r="U20" s="183" t="s">
        <v>103</v>
      </c>
      <c r="V20" s="184"/>
      <c r="W20" s="42" t="s">
        <v>109</v>
      </c>
      <c r="X20" s="43">
        <f>CEILING(((5%*Q8)-2.5),5)</f>
        <v>5</v>
      </c>
      <c r="Y20" s="44" t="s">
        <v>60</v>
      </c>
      <c r="Z20" s="45">
        <f>CEILING(((10%*Q8)-2.5),5)</f>
        <v>10</v>
      </c>
      <c r="AA20" s="57"/>
      <c r="AB20" s="226" t="s">
        <v>72</v>
      </c>
      <c r="AC20" s="227"/>
      <c r="AD20" s="1"/>
    </row>
    <row r="21" spans="1:30" ht="12.75" x14ac:dyDescent="0.2">
      <c r="A21" s="172" t="s">
        <v>77</v>
      </c>
      <c r="B21" s="173"/>
      <c r="C21" s="63" t="s">
        <v>109</v>
      </c>
      <c r="D21" s="69">
        <f>CEILING(((15%*Q8)-2.5),5)</f>
        <v>15</v>
      </c>
      <c r="E21" s="70" t="s">
        <v>60</v>
      </c>
      <c r="F21" s="71">
        <f>CEILING(((25%*Q8)-2.5),5)</f>
        <v>25</v>
      </c>
      <c r="G21" s="70"/>
      <c r="H21" s="226" t="s">
        <v>72</v>
      </c>
      <c r="I21" s="227"/>
      <c r="J21" s="24"/>
      <c r="K21" s="172" t="s">
        <v>79</v>
      </c>
      <c r="L21" s="173"/>
      <c r="M21" s="63" t="s">
        <v>109</v>
      </c>
      <c r="N21" s="142" t="s">
        <v>59</v>
      </c>
      <c r="O21" s="143"/>
      <c r="P21" s="144"/>
      <c r="Q21" s="44"/>
      <c r="R21" s="226" t="s">
        <v>72</v>
      </c>
      <c r="S21" s="227"/>
      <c r="T21" s="24"/>
      <c r="U21" s="172" t="s">
        <v>38</v>
      </c>
      <c r="V21" s="173"/>
      <c r="W21" s="63" t="s">
        <v>109</v>
      </c>
      <c r="X21" s="43">
        <f>CEILING(((5%*Q8)-2.5),5)</f>
        <v>5</v>
      </c>
      <c r="Y21" s="44" t="s">
        <v>60</v>
      </c>
      <c r="Z21" s="45">
        <f>CEILING(((15%*Q8)-2.5),5)</f>
        <v>15</v>
      </c>
      <c r="AA21" s="44"/>
      <c r="AB21" s="226" t="s">
        <v>72</v>
      </c>
      <c r="AC21" s="227"/>
      <c r="AD21" s="1"/>
    </row>
    <row r="22" spans="1:30" ht="13.5" thickBot="1" x14ac:dyDescent="0.25">
      <c r="A22" s="256" t="s">
        <v>85</v>
      </c>
      <c r="B22" s="257"/>
      <c r="C22" s="67" t="s">
        <v>109</v>
      </c>
      <c r="D22" s="220" t="s">
        <v>59</v>
      </c>
      <c r="E22" s="221"/>
      <c r="F22" s="222"/>
      <c r="G22" s="54"/>
      <c r="H22" s="239" t="s">
        <v>71</v>
      </c>
      <c r="I22" s="240"/>
      <c r="J22" s="24"/>
      <c r="K22" s="170" t="s">
        <v>76</v>
      </c>
      <c r="L22" s="171"/>
      <c r="M22" s="67" t="s">
        <v>109</v>
      </c>
      <c r="N22" s="220" t="s">
        <v>59</v>
      </c>
      <c r="O22" s="221"/>
      <c r="P22" s="222"/>
      <c r="Q22" s="54"/>
      <c r="R22" s="239" t="s">
        <v>71</v>
      </c>
      <c r="S22" s="240"/>
      <c r="T22" s="24"/>
      <c r="U22" s="256" t="s">
        <v>85</v>
      </c>
      <c r="V22" s="257"/>
      <c r="W22" s="67" t="s">
        <v>109</v>
      </c>
      <c r="X22" s="220" t="s">
        <v>59</v>
      </c>
      <c r="Y22" s="221"/>
      <c r="Z22" s="222"/>
      <c r="AA22" s="54"/>
      <c r="AB22" s="239" t="s">
        <v>71</v>
      </c>
      <c r="AC22" s="240"/>
      <c r="AD22" s="1"/>
    </row>
    <row r="23" spans="1:30" ht="12.75" x14ac:dyDescent="0.2">
      <c r="A23" s="251" t="s">
        <v>78</v>
      </c>
      <c r="B23" s="252"/>
      <c r="C23" s="37" t="s">
        <v>109</v>
      </c>
      <c r="D23" s="46">
        <f>CEILING(((10%*N8)-2.5),5)</f>
        <v>10</v>
      </c>
      <c r="E23" s="47" t="s">
        <v>60</v>
      </c>
      <c r="F23" s="48">
        <f>CEILING(((15%*N8)-2.5),5)</f>
        <v>15</v>
      </c>
      <c r="G23" s="47">
        <v>1</v>
      </c>
      <c r="H23" s="249" t="s">
        <v>72</v>
      </c>
      <c r="I23" s="250"/>
      <c r="J23" s="24"/>
      <c r="K23" s="251" t="s">
        <v>96</v>
      </c>
      <c r="L23" s="252"/>
      <c r="M23" s="37" t="s">
        <v>109</v>
      </c>
      <c r="N23" s="223" t="s">
        <v>59</v>
      </c>
      <c r="O23" s="224"/>
      <c r="P23" s="225"/>
      <c r="Q23" s="47">
        <v>1</v>
      </c>
      <c r="R23" s="249" t="s">
        <v>72</v>
      </c>
      <c r="S23" s="250"/>
      <c r="T23" s="24"/>
      <c r="U23" s="174" t="s">
        <v>114</v>
      </c>
      <c r="V23" s="175"/>
      <c r="W23" s="37" t="s">
        <v>109</v>
      </c>
      <c r="X23" s="142" t="s">
        <v>59</v>
      </c>
      <c r="Y23" s="143"/>
      <c r="Z23" s="144"/>
      <c r="AA23" s="47">
        <v>1</v>
      </c>
      <c r="AB23" s="249" t="s">
        <v>72</v>
      </c>
      <c r="AC23" s="250"/>
      <c r="AD23" s="1"/>
    </row>
    <row r="24" spans="1:30" ht="12.75" x14ac:dyDescent="0.2">
      <c r="A24" s="172" t="s">
        <v>79</v>
      </c>
      <c r="B24" s="173"/>
      <c r="C24" s="42" t="s">
        <v>109</v>
      </c>
      <c r="D24" s="142" t="s">
        <v>59</v>
      </c>
      <c r="E24" s="143"/>
      <c r="F24" s="144"/>
      <c r="G24" s="51"/>
      <c r="H24" s="226" t="s">
        <v>72</v>
      </c>
      <c r="I24" s="227"/>
      <c r="J24" s="24"/>
      <c r="K24" s="172" t="s">
        <v>74</v>
      </c>
      <c r="L24" s="173"/>
      <c r="M24" s="42" t="s">
        <v>109</v>
      </c>
      <c r="N24" s="142" t="s">
        <v>59</v>
      </c>
      <c r="O24" s="143"/>
      <c r="P24" s="144"/>
      <c r="Q24" s="51"/>
      <c r="R24" s="226" t="s">
        <v>72</v>
      </c>
      <c r="S24" s="227"/>
      <c r="T24" s="24"/>
      <c r="U24" s="172" t="s">
        <v>74</v>
      </c>
      <c r="V24" s="173"/>
      <c r="W24" s="42" t="s">
        <v>109</v>
      </c>
      <c r="X24" s="142" t="s">
        <v>59</v>
      </c>
      <c r="Y24" s="143"/>
      <c r="Z24" s="144"/>
      <c r="AA24" s="51"/>
      <c r="AB24" s="226" t="s">
        <v>72</v>
      </c>
      <c r="AC24" s="227"/>
      <c r="AD24" s="1"/>
    </row>
    <row r="25" spans="1:30" ht="12.75" x14ac:dyDescent="0.2">
      <c r="A25" s="228" t="s">
        <v>80</v>
      </c>
      <c r="B25" s="229"/>
      <c r="C25" s="63" t="s">
        <v>109</v>
      </c>
      <c r="D25" s="142" t="s">
        <v>58</v>
      </c>
      <c r="E25" s="143"/>
      <c r="F25" s="144"/>
      <c r="G25" s="57"/>
      <c r="H25" s="226" t="s">
        <v>72</v>
      </c>
      <c r="I25" s="227"/>
      <c r="J25" s="24"/>
      <c r="K25" s="172" t="s">
        <v>33</v>
      </c>
      <c r="L25" s="173"/>
      <c r="M25" s="63" t="s">
        <v>109</v>
      </c>
      <c r="N25" s="43">
        <f>CEILING(((15%*Q8)-2.5),5)</f>
        <v>15</v>
      </c>
      <c r="O25" s="44" t="s">
        <v>60</v>
      </c>
      <c r="P25" s="45">
        <f>CEILING(((25%*Q8)-2.5),5)</f>
        <v>25</v>
      </c>
      <c r="Q25" s="57"/>
      <c r="R25" s="226" t="s">
        <v>72</v>
      </c>
      <c r="S25" s="227"/>
      <c r="T25" s="24"/>
      <c r="U25" s="172" t="s">
        <v>88</v>
      </c>
      <c r="V25" s="173"/>
      <c r="W25" s="63" t="s">
        <v>109</v>
      </c>
      <c r="X25" s="43">
        <f>CEILING(((25%*N8)-2.5),5)</f>
        <v>25</v>
      </c>
      <c r="Y25" s="44" t="s">
        <v>60</v>
      </c>
      <c r="Z25" s="45">
        <f>CEILING(((35%*N8)-2.5),5)</f>
        <v>35</v>
      </c>
      <c r="AA25" s="57"/>
      <c r="AB25" s="226" t="s">
        <v>72</v>
      </c>
      <c r="AC25" s="227"/>
      <c r="AD25" s="1"/>
    </row>
    <row r="26" spans="1:30" ht="12.75" x14ac:dyDescent="0.2">
      <c r="A26" s="172" t="s">
        <v>14</v>
      </c>
      <c r="B26" s="173"/>
      <c r="C26" s="42" t="s">
        <v>109</v>
      </c>
      <c r="D26" s="142" t="s">
        <v>59</v>
      </c>
      <c r="E26" s="143"/>
      <c r="F26" s="144"/>
      <c r="G26" s="44"/>
      <c r="H26" s="226" t="s">
        <v>72</v>
      </c>
      <c r="I26" s="227"/>
      <c r="J26" s="24"/>
      <c r="K26" s="251" t="s">
        <v>112</v>
      </c>
      <c r="L26" s="252"/>
      <c r="M26" s="42" t="s">
        <v>109</v>
      </c>
      <c r="N26" s="142" t="s">
        <v>59</v>
      </c>
      <c r="O26" s="143"/>
      <c r="P26" s="144"/>
      <c r="Q26" s="44"/>
      <c r="R26" s="226" t="s">
        <v>72</v>
      </c>
      <c r="S26" s="227"/>
      <c r="T26" s="24"/>
      <c r="U26" s="172" t="s">
        <v>36</v>
      </c>
      <c r="V26" s="173"/>
      <c r="W26" s="42" t="s">
        <v>109</v>
      </c>
      <c r="X26" s="142" t="s">
        <v>59</v>
      </c>
      <c r="Y26" s="143"/>
      <c r="Z26" s="144"/>
      <c r="AA26" s="44"/>
      <c r="AB26" s="226" t="s">
        <v>72</v>
      </c>
      <c r="AC26" s="227"/>
      <c r="AD26" s="1"/>
    </row>
    <row r="27" spans="1:30" ht="12.75" x14ac:dyDescent="0.2">
      <c r="A27" s="172" t="s">
        <v>81</v>
      </c>
      <c r="B27" s="173"/>
      <c r="C27" s="63" t="s">
        <v>109</v>
      </c>
      <c r="D27" s="142" t="s">
        <v>59</v>
      </c>
      <c r="E27" s="143"/>
      <c r="F27" s="144"/>
      <c r="G27" s="44"/>
      <c r="H27" s="226" t="s">
        <v>72</v>
      </c>
      <c r="I27" s="227"/>
      <c r="J27" s="24"/>
      <c r="K27" s="172" t="s">
        <v>18</v>
      </c>
      <c r="L27" s="173"/>
      <c r="M27" s="63" t="s">
        <v>109</v>
      </c>
      <c r="N27" s="142" t="s">
        <v>57</v>
      </c>
      <c r="O27" s="143"/>
      <c r="P27" s="144"/>
      <c r="Q27" s="44"/>
      <c r="R27" s="226" t="s">
        <v>72</v>
      </c>
      <c r="S27" s="227"/>
      <c r="T27" s="24"/>
      <c r="U27" s="251" t="s">
        <v>104</v>
      </c>
      <c r="V27" s="252"/>
      <c r="W27" s="63" t="s">
        <v>109</v>
      </c>
      <c r="X27" s="64">
        <f>CEILING(((10%*Q8)-2.5),5)</f>
        <v>10</v>
      </c>
      <c r="Y27" s="44" t="s">
        <v>60</v>
      </c>
      <c r="Z27" s="45">
        <f>CEILING(((20%*Q8)-2.5),5)</f>
        <v>20</v>
      </c>
      <c r="AA27" s="44"/>
      <c r="AB27" s="226" t="s">
        <v>72</v>
      </c>
      <c r="AC27" s="227"/>
      <c r="AD27" s="1"/>
    </row>
    <row r="28" spans="1:30" ht="13.5" thickBot="1" x14ac:dyDescent="0.25">
      <c r="A28" s="170" t="s">
        <v>91</v>
      </c>
      <c r="B28" s="171"/>
      <c r="C28" s="67" t="s">
        <v>109</v>
      </c>
      <c r="D28" s="220" t="s">
        <v>59</v>
      </c>
      <c r="E28" s="221"/>
      <c r="F28" s="222"/>
      <c r="G28" s="54"/>
      <c r="H28" s="239" t="s">
        <v>71</v>
      </c>
      <c r="I28" s="240"/>
      <c r="J28" s="24"/>
      <c r="K28" s="170" t="s">
        <v>99</v>
      </c>
      <c r="L28" s="171"/>
      <c r="M28" s="67" t="s">
        <v>109</v>
      </c>
      <c r="N28" s="220" t="s">
        <v>59</v>
      </c>
      <c r="O28" s="221"/>
      <c r="P28" s="222"/>
      <c r="Q28" s="54"/>
      <c r="R28" s="239" t="s">
        <v>71</v>
      </c>
      <c r="S28" s="240"/>
      <c r="T28" s="24"/>
      <c r="U28" s="170" t="s">
        <v>101</v>
      </c>
      <c r="V28" s="171"/>
      <c r="W28" s="67" t="s">
        <v>109</v>
      </c>
      <c r="X28" s="241" t="s">
        <v>107</v>
      </c>
      <c r="Y28" s="242"/>
      <c r="Z28" s="243"/>
      <c r="AA28" s="54"/>
      <c r="AB28" s="239" t="s">
        <v>71</v>
      </c>
      <c r="AC28" s="240"/>
      <c r="AD28" s="1"/>
    </row>
    <row r="29" spans="1:30" ht="12.75" x14ac:dyDescent="0.2">
      <c r="A29" s="174" t="s">
        <v>31</v>
      </c>
      <c r="B29" s="175"/>
      <c r="C29" s="37" t="s">
        <v>109</v>
      </c>
      <c r="D29" s="38">
        <f>CEILING(((20%*N8)-2.5),5)</f>
        <v>20</v>
      </c>
      <c r="E29" s="39" t="s">
        <v>60</v>
      </c>
      <c r="F29" s="40">
        <f>CEILING(((30%*N8)-2.5),5)</f>
        <v>30</v>
      </c>
      <c r="G29" s="3">
        <v>1</v>
      </c>
      <c r="H29" s="249" t="s">
        <v>72</v>
      </c>
      <c r="I29" s="250"/>
      <c r="J29" s="24"/>
      <c r="K29" s="251" t="s">
        <v>97</v>
      </c>
      <c r="L29" s="252"/>
      <c r="M29" s="37" t="s">
        <v>109</v>
      </c>
      <c r="N29" s="46">
        <f>CEILING(((15%*N8)-2.5),5)</f>
        <v>15</v>
      </c>
      <c r="O29" s="47" t="s">
        <v>60</v>
      </c>
      <c r="P29" s="48">
        <f>+CEILING(((25%*N8)-2.5),5)</f>
        <v>25</v>
      </c>
      <c r="Q29" s="3">
        <v>1</v>
      </c>
      <c r="R29" s="249" t="s">
        <v>72</v>
      </c>
      <c r="S29" s="250"/>
      <c r="T29" s="24"/>
      <c r="U29" s="174" t="s">
        <v>73</v>
      </c>
      <c r="V29" s="175"/>
      <c r="W29" s="37" t="s">
        <v>109</v>
      </c>
      <c r="X29" s="38">
        <f>CEILING(((35%*N8)-2.5),5)</f>
        <v>35</v>
      </c>
      <c r="Y29" s="39" t="s">
        <v>60</v>
      </c>
      <c r="Z29" s="40">
        <f>CEILING(((45%*N8)-2.5),5)</f>
        <v>45</v>
      </c>
      <c r="AA29" s="3">
        <v>1</v>
      </c>
      <c r="AB29" s="249" t="s">
        <v>72</v>
      </c>
      <c r="AC29" s="250"/>
      <c r="AD29" s="1"/>
    </row>
    <row r="30" spans="1:30" ht="12.75" x14ac:dyDescent="0.2">
      <c r="A30" s="172" t="s">
        <v>40</v>
      </c>
      <c r="B30" s="173"/>
      <c r="C30" s="42" t="s">
        <v>109</v>
      </c>
      <c r="D30" s="43">
        <f>CEILING(((45%*Q8)-2.5),5)</f>
        <v>45</v>
      </c>
      <c r="E30" s="44" t="s">
        <v>60</v>
      </c>
      <c r="F30" s="45">
        <f>CEILING(((55%*Q8)-2.5),5)</f>
        <v>55</v>
      </c>
      <c r="G30" s="57"/>
      <c r="H30" s="226" t="s">
        <v>72</v>
      </c>
      <c r="I30" s="227"/>
      <c r="J30" s="24"/>
      <c r="K30" s="228" t="s">
        <v>100</v>
      </c>
      <c r="L30" s="229"/>
      <c r="M30" s="42" t="s">
        <v>109</v>
      </c>
      <c r="N30" s="244" t="s">
        <v>107</v>
      </c>
      <c r="O30" s="245"/>
      <c r="P30" s="246"/>
      <c r="Q30" s="57"/>
      <c r="R30" s="226" t="s">
        <v>72</v>
      </c>
      <c r="S30" s="227"/>
      <c r="T30" s="24"/>
      <c r="U30" s="228" t="s">
        <v>100</v>
      </c>
      <c r="V30" s="229"/>
      <c r="W30" s="42" t="s">
        <v>109</v>
      </c>
      <c r="X30" s="244" t="s">
        <v>107</v>
      </c>
      <c r="Y30" s="245"/>
      <c r="Z30" s="246"/>
      <c r="AA30" s="57"/>
      <c r="AB30" s="226" t="s">
        <v>72</v>
      </c>
      <c r="AC30" s="227"/>
      <c r="AD30" s="1"/>
    </row>
    <row r="31" spans="1:30" ht="12.75" x14ac:dyDescent="0.2">
      <c r="A31" s="172" t="s">
        <v>82</v>
      </c>
      <c r="B31" s="173"/>
      <c r="C31" s="63" t="s">
        <v>109</v>
      </c>
      <c r="D31" s="43">
        <f>CEILING(((5%*Q8)-2.5),5)</f>
        <v>5</v>
      </c>
      <c r="E31" s="44" t="s">
        <v>60</v>
      </c>
      <c r="F31" s="45">
        <f>CEILING(((15%*Q8)-2.5),5)</f>
        <v>15</v>
      </c>
      <c r="G31" s="44"/>
      <c r="H31" s="226" t="s">
        <v>72</v>
      </c>
      <c r="I31" s="227"/>
      <c r="J31" s="24"/>
      <c r="K31" s="183" t="s">
        <v>103</v>
      </c>
      <c r="L31" s="184"/>
      <c r="M31" s="63" t="s">
        <v>109</v>
      </c>
      <c r="N31" s="43">
        <f>CEILING(((5%*Q8)-2.5),5)</f>
        <v>5</v>
      </c>
      <c r="O31" s="44" t="s">
        <v>60</v>
      </c>
      <c r="P31" s="45">
        <f>CEILING(((10%*Q8)-2.5),5)</f>
        <v>10</v>
      </c>
      <c r="Q31" s="44"/>
      <c r="R31" s="226" t="s">
        <v>72</v>
      </c>
      <c r="S31" s="227"/>
      <c r="T31" s="24"/>
      <c r="U31" s="228" t="s">
        <v>89</v>
      </c>
      <c r="V31" s="229"/>
      <c r="W31" s="63" t="s">
        <v>109</v>
      </c>
      <c r="X31" s="65">
        <f>CEILING(((15%*N8)-2.5),5)</f>
        <v>15</v>
      </c>
      <c r="Y31" s="44" t="s">
        <v>60</v>
      </c>
      <c r="Z31" s="66">
        <f>CEILING(((20%*N8)-2.5),5)</f>
        <v>20</v>
      </c>
      <c r="AA31" s="44"/>
      <c r="AB31" s="226" t="s">
        <v>72</v>
      </c>
      <c r="AC31" s="227"/>
      <c r="AD31" s="1"/>
    </row>
    <row r="32" spans="1:30" ht="12.75" x14ac:dyDescent="0.2">
      <c r="A32" s="172" t="s">
        <v>38</v>
      </c>
      <c r="B32" s="173"/>
      <c r="C32" s="42" t="s">
        <v>109</v>
      </c>
      <c r="D32" s="43">
        <f>CEILING(((5%*Q8)-2.5),5)</f>
        <v>5</v>
      </c>
      <c r="E32" s="44" t="s">
        <v>60</v>
      </c>
      <c r="F32" s="45">
        <f>CEILING(((15%*Q8)-2.5),5)</f>
        <v>15</v>
      </c>
      <c r="G32" s="44"/>
      <c r="H32" s="226" t="s">
        <v>72</v>
      </c>
      <c r="I32" s="227"/>
      <c r="J32" s="24"/>
      <c r="K32" s="172" t="s">
        <v>88</v>
      </c>
      <c r="L32" s="173"/>
      <c r="M32" s="42" t="s">
        <v>109</v>
      </c>
      <c r="N32" s="43">
        <f>CEILING(((25%*N8)-2.5),5)</f>
        <v>25</v>
      </c>
      <c r="O32" s="44" t="s">
        <v>60</v>
      </c>
      <c r="P32" s="45">
        <f>CEILING(((35%*N8)-2.5),5)</f>
        <v>35</v>
      </c>
      <c r="Q32" s="44"/>
      <c r="R32" s="226" t="s">
        <v>72</v>
      </c>
      <c r="S32" s="227"/>
      <c r="T32" s="24"/>
      <c r="U32" s="172" t="s">
        <v>21</v>
      </c>
      <c r="V32" s="173"/>
      <c r="W32" s="42" t="s">
        <v>109</v>
      </c>
      <c r="X32" s="64">
        <f>CEILING(((10%*Q8)-2.5),5)</f>
        <v>10</v>
      </c>
      <c r="Y32" s="44" t="s">
        <v>60</v>
      </c>
      <c r="Z32" s="45">
        <f>CEILING(((20%*Q8)-2.5),5)</f>
        <v>20</v>
      </c>
      <c r="AA32" s="44"/>
      <c r="AB32" s="226" t="s">
        <v>72</v>
      </c>
      <c r="AC32" s="227"/>
      <c r="AD32" s="1"/>
    </row>
    <row r="33" spans="1:30" ht="12.75" x14ac:dyDescent="0.2">
      <c r="A33" s="172" t="s">
        <v>88</v>
      </c>
      <c r="B33" s="173"/>
      <c r="C33" s="63" t="s">
        <v>109</v>
      </c>
      <c r="D33" s="43">
        <f>CEILING(((25%*N8)-2.5),5)</f>
        <v>25</v>
      </c>
      <c r="E33" s="44" t="s">
        <v>60</v>
      </c>
      <c r="F33" s="45">
        <f>CEILING(((35%*N8)-2.5),5)</f>
        <v>35</v>
      </c>
      <c r="G33" s="44"/>
      <c r="H33" s="226" t="s">
        <v>72</v>
      </c>
      <c r="I33" s="227"/>
      <c r="J33" s="24"/>
      <c r="K33" s="172" t="s">
        <v>104</v>
      </c>
      <c r="L33" s="173"/>
      <c r="M33" s="63" t="s">
        <v>109</v>
      </c>
      <c r="N33" s="64">
        <f>CEILING(((10%*Q8)-2.5),5)</f>
        <v>10</v>
      </c>
      <c r="O33" s="44" t="s">
        <v>60</v>
      </c>
      <c r="P33" s="45">
        <f>CEILING(((20%*Q8)-2.5),5)</f>
        <v>20</v>
      </c>
      <c r="Q33" s="44"/>
      <c r="R33" s="226" t="s">
        <v>72</v>
      </c>
      <c r="S33" s="227"/>
      <c r="T33" s="24"/>
      <c r="U33" s="172" t="s">
        <v>33</v>
      </c>
      <c r="V33" s="173"/>
      <c r="W33" s="63" t="s">
        <v>109</v>
      </c>
      <c r="X33" s="43">
        <f>CEILING(((15%*Q8)-2.5),5)</f>
        <v>15</v>
      </c>
      <c r="Y33" s="44" t="s">
        <v>60</v>
      </c>
      <c r="Z33" s="45">
        <f>CEILING(((25%*Q8)-2.5),5)</f>
        <v>25</v>
      </c>
      <c r="AA33" s="44"/>
      <c r="AB33" s="226" t="s">
        <v>72</v>
      </c>
      <c r="AC33" s="227"/>
      <c r="AD33" s="1"/>
    </row>
    <row r="34" spans="1:30" ht="13.5" thickBot="1" x14ac:dyDescent="0.25">
      <c r="A34" s="170" t="s">
        <v>83</v>
      </c>
      <c r="B34" s="171"/>
      <c r="C34" s="67" t="s">
        <v>109</v>
      </c>
      <c r="D34" s="220" t="s">
        <v>59</v>
      </c>
      <c r="E34" s="221"/>
      <c r="F34" s="222"/>
      <c r="G34" s="68"/>
      <c r="H34" s="239" t="s">
        <v>71</v>
      </c>
      <c r="I34" s="240"/>
      <c r="J34" s="24"/>
      <c r="K34" s="170" t="s">
        <v>102</v>
      </c>
      <c r="L34" s="171"/>
      <c r="M34" s="67" t="s">
        <v>109</v>
      </c>
      <c r="N34" s="253" t="s">
        <v>107</v>
      </c>
      <c r="O34" s="254"/>
      <c r="P34" s="255"/>
      <c r="Q34" s="68"/>
      <c r="R34" s="239" t="s">
        <v>71</v>
      </c>
      <c r="S34" s="240"/>
      <c r="T34" s="24"/>
      <c r="U34" s="170" t="s">
        <v>76</v>
      </c>
      <c r="V34" s="171"/>
      <c r="W34" s="67" t="s">
        <v>109</v>
      </c>
      <c r="X34" s="220" t="s">
        <v>59</v>
      </c>
      <c r="Y34" s="221"/>
      <c r="Z34" s="222"/>
      <c r="AA34" s="54"/>
      <c r="AB34" s="239" t="s">
        <v>71</v>
      </c>
      <c r="AC34" s="240"/>
      <c r="AD34" s="1"/>
    </row>
    <row r="35" spans="1:30" ht="12.75" x14ac:dyDescent="0.2">
      <c r="A35" s="247" t="s">
        <v>87</v>
      </c>
      <c r="B35" s="248"/>
      <c r="C35" s="37" t="s">
        <v>109</v>
      </c>
      <c r="D35" s="38">
        <f>CEILING(((20%*N8)-2.5),5)</f>
        <v>20</v>
      </c>
      <c r="E35" s="39" t="s">
        <v>60</v>
      </c>
      <c r="F35" s="40">
        <f>CEILING(((30%*N8)-2.5),5)</f>
        <v>30</v>
      </c>
      <c r="G35" s="72">
        <v>1</v>
      </c>
      <c r="H35" s="249" t="s">
        <v>72</v>
      </c>
      <c r="I35" s="250"/>
      <c r="J35" s="24"/>
      <c r="K35" s="174" t="s">
        <v>114</v>
      </c>
      <c r="L35" s="175"/>
      <c r="M35" s="37" t="s">
        <v>109</v>
      </c>
      <c r="N35" s="136" t="s">
        <v>59</v>
      </c>
      <c r="O35" s="137"/>
      <c r="P35" s="138"/>
      <c r="Q35" s="72">
        <v>1</v>
      </c>
      <c r="R35" s="249" t="s">
        <v>72</v>
      </c>
      <c r="S35" s="250"/>
      <c r="T35" s="24"/>
      <c r="U35" s="251" t="s">
        <v>96</v>
      </c>
      <c r="V35" s="252"/>
      <c r="W35" s="37" t="s">
        <v>109</v>
      </c>
      <c r="X35" s="136" t="s">
        <v>59</v>
      </c>
      <c r="Y35" s="137"/>
      <c r="Z35" s="138"/>
      <c r="AA35" s="72">
        <v>1</v>
      </c>
      <c r="AB35" s="249" t="s">
        <v>72</v>
      </c>
      <c r="AC35" s="250"/>
      <c r="AD35" s="1"/>
    </row>
    <row r="36" spans="1:30" ht="12.75" x14ac:dyDescent="0.2">
      <c r="A36" s="228" t="s">
        <v>100</v>
      </c>
      <c r="B36" s="229"/>
      <c r="C36" s="42" t="s">
        <v>109</v>
      </c>
      <c r="D36" s="244" t="s">
        <v>107</v>
      </c>
      <c r="E36" s="245"/>
      <c r="F36" s="246"/>
      <c r="G36" s="44"/>
      <c r="H36" s="226" t="s">
        <v>72</v>
      </c>
      <c r="I36" s="227"/>
      <c r="J36" s="24"/>
      <c r="K36" s="172" t="s">
        <v>105</v>
      </c>
      <c r="L36" s="173"/>
      <c r="M36" s="42" t="s">
        <v>109</v>
      </c>
      <c r="N36" s="64">
        <f>CEILING(((10%*Q8)-2.5),5)</f>
        <v>10</v>
      </c>
      <c r="O36" s="44" t="s">
        <v>60</v>
      </c>
      <c r="P36" s="45">
        <f>CEILING(((20%*Q8)-2.5),5)</f>
        <v>20</v>
      </c>
      <c r="Q36" s="44"/>
      <c r="R36" s="226" t="s">
        <v>72</v>
      </c>
      <c r="S36" s="227"/>
      <c r="T36" s="24"/>
      <c r="U36" s="172" t="s">
        <v>81</v>
      </c>
      <c r="V36" s="173"/>
      <c r="W36" s="42" t="s">
        <v>109</v>
      </c>
      <c r="X36" s="142" t="s">
        <v>59</v>
      </c>
      <c r="Y36" s="143"/>
      <c r="Z36" s="144"/>
      <c r="AA36" s="44"/>
      <c r="AB36" s="226" t="s">
        <v>72</v>
      </c>
      <c r="AC36" s="227"/>
      <c r="AD36" s="1"/>
    </row>
    <row r="37" spans="1:30" ht="15" customHeight="1" x14ac:dyDescent="0.2">
      <c r="A37" s="172" t="s">
        <v>21</v>
      </c>
      <c r="B37" s="173"/>
      <c r="C37" s="63" t="s">
        <v>109</v>
      </c>
      <c r="D37" s="64">
        <f>CEILING(((10%*Q8)-2.5),5)</f>
        <v>10</v>
      </c>
      <c r="E37" s="44" t="s">
        <v>60</v>
      </c>
      <c r="F37" s="45">
        <f>CEILING(((20%*Q8)-2.5),5)</f>
        <v>20</v>
      </c>
      <c r="G37" s="44"/>
      <c r="H37" s="226" t="s">
        <v>72</v>
      </c>
      <c r="I37" s="227"/>
      <c r="J37" s="24"/>
      <c r="K37" s="172" t="s">
        <v>106</v>
      </c>
      <c r="L37" s="173"/>
      <c r="M37" s="63" t="s">
        <v>109</v>
      </c>
      <c r="N37" s="142" t="s">
        <v>59</v>
      </c>
      <c r="O37" s="143"/>
      <c r="P37" s="144"/>
      <c r="Q37" s="44"/>
      <c r="R37" s="226" t="s">
        <v>72</v>
      </c>
      <c r="S37" s="227"/>
      <c r="T37" s="24"/>
      <c r="U37" s="172" t="s">
        <v>88</v>
      </c>
      <c r="V37" s="173"/>
      <c r="W37" s="63" t="s">
        <v>109</v>
      </c>
      <c r="X37" s="43">
        <f>CEILING(((25%*N8)-2.5),5)</f>
        <v>25</v>
      </c>
      <c r="Y37" s="44" t="s">
        <v>60</v>
      </c>
      <c r="Z37" s="45">
        <f>CEILING(((35%*N8)-2.5),5)</f>
        <v>35</v>
      </c>
      <c r="AA37" s="44"/>
      <c r="AB37" s="226" t="s">
        <v>72</v>
      </c>
      <c r="AC37" s="227"/>
      <c r="AD37" s="1"/>
    </row>
    <row r="38" spans="1:30" ht="12.75" x14ac:dyDescent="0.2">
      <c r="A38" s="172" t="s">
        <v>33</v>
      </c>
      <c r="B38" s="173"/>
      <c r="C38" s="42" t="s">
        <v>109</v>
      </c>
      <c r="D38" s="43">
        <f>CEILING(((15%*Q8)-2.5),5)</f>
        <v>15</v>
      </c>
      <c r="E38" s="44" t="s">
        <v>60</v>
      </c>
      <c r="F38" s="45">
        <f>CEILING(((25%*Q8)-2.5),5)</f>
        <v>25</v>
      </c>
      <c r="G38" s="44"/>
      <c r="H38" s="226" t="s">
        <v>72</v>
      </c>
      <c r="I38" s="227"/>
      <c r="J38" s="24"/>
      <c r="K38" s="228" t="s">
        <v>89</v>
      </c>
      <c r="L38" s="229"/>
      <c r="M38" s="42" t="s">
        <v>109</v>
      </c>
      <c r="N38" s="65">
        <f>CEILING(((15%*N8)-2.5),5)</f>
        <v>15</v>
      </c>
      <c r="O38" s="44" t="s">
        <v>60</v>
      </c>
      <c r="P38" s="66">
        <f>CEILING(((20%*N8)-2.5),5)</f>
        <v>20</v>
      </c>
      <c r="Q38" s="44"/>
      <c r="R38" s="226" t="s">
        <v>72</v>
      </c>
      <c r="S38" s="227"/>
      <c r="T38" s="24"/>
      <c r="U38" s="172" t="s">
        <v>82</v>
      </c>
      <c r="V38" s="173"/>
      <c r="W38" s="42" t="s">
        <v>109</v>
      </c>
      <c r="X38" s="43">
        <f>CEILING(((5%*Q8)-2.5),5)</f>
        <v>5</v>
      </c>
      <c r="Y38" s="44" t="s">
        <v>60</v>
      </c>
      <c r="Z38" s="45">
        <f>CEILING(((15%*Q8)-2.5),5)</f>
        <v>15</v>
      </c>
      <c r="AA38" s="44"/>
      <c r="AB38" s="226" t="s">
        <v>72</v>
      </c>
      <c r="AC38" s="227"/>
      <c r="AD38" s="1"/>
    </row>
    <row r="39" spans="1:30" ht="15" customHeight="1" x14ac:dyDescent="0.2">
      <c r="A39" s="172" t="s">
        <v>86</v>
      </c>
      <c r="B39" s="173"/>
      <c r="C39" s="63" t="s">
        <v>109</v>
      </c>
      <c r="D39" s="142" t="s">
        <v>57</v>
      </c>
      <c r="E39" s="143"/>
      <c r="F39" s="144"/>
      <c r="G39" s="51"/>
      <c r="H39" s="226" t="s">
        <v>72</v>
      </c>
      <c r="I39" s="227"/>
      <c r="J39" s="24"/>
      <c r="K39" s="183" t="s">
        <v>90</v>
      </c>
      <c r="L39" s="184"/>
      <c r="M39" s="63" t="s">
        <v>109</v>
      </c>
      <c r="N39" s="142" t="s">
        <v>59</v>
      </c>
      <c r="O39" s="143"/>
      <c r="P39" s="144"/>
      <c r="Q39" s="57"/>
      <c r="R39" s="226" t="s">
        <v>72</v>
      </c>
      <c r="S39" s="227"/>
      <c r="T39" s="24"/>
      <c r="U39" s="228" t="s">
        <v>93</v>
      </c>
      <c r="V39" s="229"/>
      <c r="W39" s="63" t="s">
        <v>109</v>
      </c>
      <c r="X39" s="65">
        <f>CEILING(((15%*Q8)-2.5),5)</f>
        <v>15</v>
      </c>
      <c r="Y39" s="44" t="s">
        <v>60</v>
      </c>
      <c r="Z39" s="66">
        <f>CEILING(((20%*Q8)-2.5),5)</f>
        <v>20</v>
      </c>
      <c r="AA39" s="57"/>
      <c r="AB39" s="226" t="s">
        <v>72</v>
      </c>
      <c r="AC39" s="227"/>
      <c r="AD39" s="1"/>
    </row>
    <row r="40" spans="1:30" ht="13.5" thickBot="1" x14ac:dyDescent="0.25">
      <c r="A40" s="145" t="s">
        <v>84</v>
      </c>
      <c r="B40" s="146"/>
      <c r="C40" s="67" t="s">
        <v>109</v>
      </c>
      <c r="D40" s="53"/>
      <c r="E40" s="54"/>
      <c r="F40" s="55"/>
      <c r="G40" s="54"/>
      <c r="H40" s="239" t="s">
        <v>71</v>
      </c>
      <c r="I40" s="240"/>
      <c r="J40" s="24"/>
      <c r="K40" s="170" t="s">
        <v>101</v>
      </c>
      <c r="L40" s="171"/>
      <c r="M40" s="67" t="s">
        <v>109</v>
      </c>
      <c r="N40" s="241" t="s">
        <v>107</v>
      </c>
      <c r="O40" s="242"/>
      <c r="P40" s="243"/>
      <c r="Q40" s="54"/>
      <c r="R40" s="239" t="s">
        <v>71</v>
      </c>
      <c r="S40" s="240"/>
      <c r="T40" s="24"/>
      <c r="U40" s="170" t="s">
        <v>91</v>
      </c>
      <c r="V40" s="171"/>
      <c r="W40" s="67" t="s">
        <v>109</v>
      </c>
      <c r="X40" s="142" t="s">
        <v>59</v>
      </c>
      <c r="Y40" s="143"/>
      <c r="Z40" s="144"/>
      <c r="AA40" s="54"/>
      <c r="AB40" s="239" t="s">
        <v>71</v>
      </c>
      <c r="AC40" s="240"/>
      <c r="AD40" s="1"/>
    </row>
    <row r="41" spans="1:30" x14ac:dyDescent="0.2">
      <c r="A41" s="155" t="s">
        <v>62</v>
      </c>
      <c r="B41" s="237"/>
      <c r="C41" s="237"/>
      <c r="D41" s="237"/>
      <c r="E41" s="237"/>
      <c r="F41" s="237"/>
      <c r="G41" s="237"/>
      <c r="H41" s="237"/>
      <c r="I41" s="156"/>
      <c r="J41" s="24"/>
      <c r="K41" s="162" t="s">
        <v>108</v>
      </c>
      <c r="L41" s="169"/>
      <c r="M41" s="169"/>
      <c r="N41" s="238"/>
      <c r="O41" s="238"/>
      <c r="P41" s="238"/>
      <c r="Q41" s="169"/>
      <c r="R41" s="169"/>
      <c r="S41" s="163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166" t="s">
        <v>63</v>
      </c>
      <c r="B42" s="167"/>
      <c r="C42" s="167"/>
      <c r="D42" s="167"/>
      <c r="E42" s="167"/>
      <c r="F42" s="167"/>
      <c r="G42" s="167"/>
      <c r="H42" s="167"/>
      <c r="I42" s="168"/>
      <c r="J42" s="24"/>
      <c r="K42" s="166" t="s">
        <v>66</v>
      </c>
      <c r="L42" s="167"/>
      <c r="M42" s="167"/>
      <c r="N42" s="167"/>
      <c r="O42" s="167"/>
      <c r="P42" s="167"/>
      <c r="Q42" s="167"/>
      <c r="R42" s="167"/>
      <c r="S42" s="168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x14ac:dyDescent="0.2">
      <c r="A43" s="162" t="s">
        <v>64</v>
      </c>
      <c r="B43" s="169"/>
      <c r="C43" s="169"/>
      <c r="D43" s="169"/>
      <c r="E43" s="169"/>
      <c r="F43" s="169"/>
      <c r="G43" s="169"/>
      <c r="H43" s="169"/>
      <c r="I43" s="163"/>
      <c r="J43" s="24"/>
      <c r="K43" s="233"/>
      <c r="L43" s="234"/>
      <c r="M43" s="73"/>
      <c r="N43" s="46"/>
      <c r="O43" s="47"/>
      <c r="P43" s="48"/>
      <c r="Q43" s="47"/>
      <c r="R43" s="235"/>
      <c r="S43" s="236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66" t="s">
        <v>67</v>
      </c>
      <c r="B44" s="167"/>
      <c r="C44" s="167"/>
      <c r="D44" s="167"/>
      <c r="E44" s="167"/>
      <c r="F44" s="167"/>
      <c r="G44" s="167"/>
      <c r="H44" s="167"/>
      <c r="I44" s="168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230"/>
      <c r="B45" s="231"/>
      <c r="C45" s="231"/>
      <c r="D45" s="231"/>
      <c r="E45" s="231"/>
      <c r="F45" s="231"/>
      <c r="G45" s="231"/>
      <c r="H45" s="231"/>
      <c r="I45" s="232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85">
    <mergeCell ref="A45:I45"/>
    <mergeCell ref="K45:L45"/>
    <mergeCell ref="R45:S45"/>
    <mergeCell ref="U45:AC45"/>
    <mergeCell ref="A46:I46"/>
    <mergeCell ref="A43:I43"/>
    <mergeCell ref="K43:L43"/>
    <mergeCell ref="R43:S43"/>
    <mergeCell ref="U43:V43"/>
    <mergeCell ref="AB43:AC43"/>
    <mergeCell ref="A44:I44"/>
    <mergeCell ref="K44:L44"/>
    <mergeCell ref="R44:S44"/>
    <mergeCell ref="U44:V44"/>
    <mergeCell ref="AB44:AC44"/>
    <mergeCell ref="A41:I41"/>
    <mergeCell ref="K41:S41"/>
    <mergeCell ref="U41:V41"/>
    <mergeCell ref="AB41:AC41"/>
    <mergeCell ref="A42:I42"/>
    <mergeCell ref="K42:S42"/>
    <mergeCell ref="U42:V42"/>
    <mergeCell ref="AB42:AC42"/>
    <mergeCell ref="U39:V39"/>
    <mergeCell ref="AB39:AC39"/>
    <mergeCell ref="A40:B40"/>
    <mergeCell ref="H40:I40"/>
    <mergeCell ref="K40:L40"/>
    <mergeCell ref="N40:P40"/>
    <mergeCell ref="R40:S40"/>
    <mergeCell ref="U40:V40"/>
    <mergeCell ref="X40:Z40"/>
    <mergeCell ref="AB40:AC40"/>
    <mergeCell ref="A39:B39"/>
    <mergeCell ref="D39:F39"/>
    <mergeCell ref="H39:I39"/>
    <mergeCell ref="K39:L39"/>
    <mergeCell ref="N39:P39"/>
    <mergeCell ref="R39:S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N37:P37"/>
    <mergeCell ref="R37:S37"/>
    <mergeCell ref="U37:V37"/>
    <mergeCell ref="A36:B36"/>
    <mergeCell ref="D36:F36"/>
    <mergeCell ref="H36:I36"/>
    <mergeCell ref="K36:L36"/>
    <mergeCell ref="R36:S36"/>
    <mergeCell ref="U36:V36"/>
    <mergeCell ref="X36:Z36"/>
    <mergeCell ref="AB36:AC36"/>
    <mergeCell ref="AB37:AC37"/>
    <mergeCell ref="U34:V34"/>
    <mergeCell ref="X34:Z34"/>
    <mergeCell ref="AB34:AC34"/>
    <mergeCell ref="A35:B35"/>
    <mergeCell ref="H35:I35"/>
    <mergeCell ref="K35:L35"/>
    <mergeCell ref="N35:P35"/>
    <mergeCell ref="R35:S35"/>
    <mergeCell ref="U35:V35"/>
    <mergeCell ref="X35:Z35"/>
    <mergeCell ref="A34:B34"/>
    <mergeCell ref="D34:F34"/>
    <mergeCell ref="H34:I34"/>
    <mergeCell ref="K34:L34"/>
    <mergeCell ref="N34:P34"/>
    <mergeCell ref="R34:S34"/>
    <mergeCell ref="AB35:AC35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N30:P30"/>
    <mergeCell ref="R30:S30"/>
    <mergeCell ref="U30:V30"/>
    <mergeCell ref="A29:B29"/>
    <mergeCell ref="H29:I29"/>
    <mergeCell ref="K29:L29"/>
    <mergeCell ref="R29:S29"/>
    <mergeCell ref="U29:V29"/>
    <mergeCell ref="AB29:AC29"/>
    <mergeCell ref="AB27:AC27"/>
    <mergeCell ref="A28:B28"/>
    <mergeCell ref="D28:F28"/>
    <mergeCell ref="H28:I28"/>
    <mergeCell ref="K28:L28"/>
    <mergeCell ref="N28:P28"/>
    <mergeCell ref="R28:S28"/>
    <mergeCell ref="U28:V28"/>
    <mergeCell ref="X28:Z28"/>
    <mergeCell ref="AB28:AC28"/>
    <mergeCell ref="U26:V26"/>
    <mergeCell ref="X26:Z26"/>
    <mergeCell ref="AB26:AC26"/>
    <mergeCell ref="A27:B27"/>
    <mergeCell ref="D27:F27"/>
    <mergeCell ref="H27:I27"/>
    <mergeCell ref="K27:L27"/>
    <mergeCell ref="N27:P27"/>
    <mergeCell ref="R27:S27"/>
    <mergeCell ref="U27:V27"/>
    <mergeCell ref="A26:B26"/>
    <mergeCell ref="D26:F26"/>
    <mergeCell ref="H26:I26"/>
    <mergeCell ref="K26:L26"/>
    <mergeCell ref="N26:P26"/>
    <mergeCell ref="R26:S26"/>
    <mergeCell ref="AB24:AC24"/>
    <mergeCell ref="A25:B25"/>
    <mergeCell ref="D25:F25"/>
    <mergeCell ref="H25:I25"/>
    <mergeCell ref="K25:L25"/>
    <mergeCell ref="R25:S25"/>
    <mergeCell ref="U25:V25"/>
    <mergeCell ref="AB25:AC25"/>
    <mergeCell ref="X23:Z23"/>
    <mergeCell ref="AB23:AC23"/>
    <mergeCell ref="A24:B24"/>
    <mergeCell ref="D24:F24"/>
    <mergeCell ref="H24:I24"/>
    <mergeCell ref="K24:L24"/>
    <mergeCell ref="N24:P24"/>
    <mergeCell ref="R24:S24"/>
    <mergeCell ref="U24:V24"/>
    <mergeCell ref="X24:Z24"/>
    <mergeCell ref="A23:B23"/>
    <mergeCell ref="H23:I23"/>
    <mergeCell ref="K23:L23"/>
    <mergeCell ref="N23:P23"/>
    <mergeCell ref="R23:S23"/>
    <mergeCell ref="U23:V23"/>
    <mergeCell ref="AB21:AC21"/>
    <mergeCell ref="A22:B22"/>
    <mergeCell ref="D22:F22"/>
    <mergeCell ref="H22:I22"/>
    <mergeCell ref="K22:L22"/>
    <mergeCell ref="N22:P22"/>
    <mergeCell ref="R22:S22"/>
    <mergeCell ref="U22:V22"/>
    <mergeCell ref="X22:Z22"/>
    <mergeCell ref="AB22:AC22"/>
    <mergeCell ref="A21:B21"/>
    <mergeCell ref="H21:I21"/>
    <mergeCell ref="K21:L21"/>
    <mergeCell ref="N21:P21"/>
    <mergeCell ref="R21:S21"/>
    <mergeCell ref="U21:V21"/>
    <mergeCell ref="X19:Z19"/>
    <mergeCell ref="AB19:AC19"/>
    <mergeCell ref="A20:B20"/>
    <mergeCell ref="D20:F20"/>
    <mergeCell ref="H20:I20"/>
    <mergeCell ref="K20:L20"/>
    <mergeCell ref="R20:S20"/>
    <mergeCell ref="U20:V20"/>
    <mergeCell ref="AB20:AC20"/>
    <mergeCell ref="A19:B19"/>
    <mergeCell ref="D19:F19"/>
    <mergeCell ref="H19:I19"/>
    <mergeCell ref="K19:L19"/>
    <mergeCell ref="R19:S19"/>
    <mergeCell ref="U19:V19"/>
    <mergeCell ref="AB17:AC17"/>
    <mergeCell ref="A18:B18"/>
    <mergeCell ref="H18:I18"/>
    <mergeCell ref="K18:L18"/>
    <mergeCell ref="R18:S18"/>
    <mergeCell ref="U18:V18"/>
    <mergeCell ref="X18:Z18"/>
    <mergeCell ref="AB18:AC18"/>
    <mergeCell ref="A17:B17"/>
    <mergeCell ref="D17:F17"/>
    <mergeCell ref="H17:I17"/>
    <mergeCell ref="K17:L17"/>
    <mergeCell ref="R17:S17"/>
    <mergeCell ref="U17:V17"/>
    <mergeCell ref="AB15:AC15"/>
    <mergeCell ref="A16:B16"/>
    <mergeCell ref="D16:F16"/>
    <mergeCell ref="H16:I16"/>
    <mergeCell ref="K16:L16"/>
    <mergeCell ref="N16:P16"/>
    <mergeCell ref="R16:S16"/>
    <mergeCell ref="U16:V16"/>
    <mergeCell ref="X16:Z16"/>
    <mergeCell ref="AB16:AC16"/>
    <mergeCell ref="A15:B15"/>
    <mergeCell ref="H15:I15"/>
    <mergeCell ref="K15:L15"/>
    <mergeCell ref="R15:S15"/>
    <mergeCell ref="U15:V15"/>
    <mergeCell ref="X15:Z15"/>
    <mergeCell ref="U13:V13"/>
    <mergeCell ref="AB13:AC13"/>
    <mergeCell ref="A14:B14"/>
    <mergeCell ref="D14:F14"/>
    <mergeCell ref="H14:I14"/>
    <mergeCell ref="K14:L14"/>
    <mergeCell ref="R14:S14"/>
    <mergeCell ref="U14:V14"/>
    <mergeCell ref="X14:Z14"/>
    <mergeCell ref="AB14:AC14"/>
    <mergeCell ref="A13:B13"/>
    <mergeCell ref="D13:F13"/>
    <mergeCell ref="H13:I13"/>
    <mergeCell ref="K13:L13"/>
    <mergeCell ref="N13:P13"/>
    <mergeCell ref="R13:S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41:F44 X41:Z44 N11:P14 D16:F19 N41:P44 C11:C45 G11:I45 Q11:S45 M11:M45 D21:F24 D11:F14 D26:F39 N16:P29 N31:P34 N36:P39 X11:Z14 X16:Z29 X31:Z34 X36:Z39 W11:W45 AA11:AC45">
    <cfRule type="expression" dxfId="1144" priority="39" stopIfTrue="1">
      <formula>ISERROR(C11)</formula>
    </cfRule>
  </conditionalFormatting>
  <conditionalFormatting sqref="Q9:S9 AA9:AC9 G9:I9">
    <cfRule type="cellIs" dxfId="1143" priority="38" stopIfTrue="1" operator="equal">
      <formula>0</formula>
    </cfRule>
  </conditionalFormatting>
  <conditionalFormatting sqref="A23:B23 A20:B21 A12:B12 A16:B18">
    <cfRule type="expression" dxfId="1142" priority="37" stopIfTrue="1">
      <formula>AND(XFA12&gt;0,A12=0)</formula>
    </cfRule>
  </conditionalFormatting>
  <conditionalFormatting sqref="U18:V18 A26:B26 U15:V16">
    <cfRule type="expression" dxfId="1141" priority="36" stopIfTrue="1">
      <formula>AND(#REF!&gt;0,A15=0)</formula>
    </cfRule>
  </conditionalFormatting>
  <conditionalFormatting sqref="K16:L16 K18:L18 U26:V26">
    <cfRule type="expression" dxfId="1140" priority="35" stopIfTrue="1">
      <formula>AND(#REF!&gt;0,K16=0)</formula>
    </cfRule>
  </conditionalFormatting>
  <conditionalFormatting sqref="K21:L21 K23:L23 U35:V35">
    <cfRule type="expression" dxfId="1139" priority="34" stopIfTrue="1">
      <formula>AND(#REF!&gt;0,K21=0)</formula>
    </cfRule>
  </conditionalFormatting>
  <conditionalFormatting sqref="A17:B17 K35:L35 U23:V23">
    <cfRule type="expression" dxfId="1138" priority="33" stopIfTrue="1">
      <formula>AND(#REF!&gt;0,A17=0)</formula>
    </cfRule>
  </conditionalFormatting>
  <conditionalFormatting sqref="K22:L22">
    <cfRule type="expression" dxfId="1137" priority="32" stopIfTrue="1">
      <formula>AND(G22&gt;0,K22=0)</formula>
    </cfRule>
  </conditionalFormatting>
  <conditionalFormatting sqref="K27:L27">
    <cfRule type="expression" dxfId="1136" priority="31" stopIfTrue="1">
      <formula>AND(G27&gt;0,K27=0)</formula>
    </cfRule>
  </conditionalFormatting>
  <conditionalFormatting sqref="U14:V14">
    <cfRule type="expression" dxfId="1135" priority="30" stopIfTrue="1">
      <formula>AND(Q14&gt;0,U14=0)</formula>
    </cfRule>
  </conditionalFormatting>
  <conditionalFormatting sqref="U34:V34">
    <cfRule type="expression" dxfId="1134" priority="29" stopIfTrue="1">
      <formula>AND(Q34&gt;0,U34=0)</formula>
    </cfRule>
  </conditionalFormatting>
  <conditionalFormatting sqref="K35:L35">
    <cfRule type="expression" dxfId="1133" priority="28" stopIfTrue="1">
      <formula>AND(G35&gt;0,K35=0)</formula>
    </cfRule>
  </conditionalFormatting>
  <conditionalFormatting sqref="K35:L35">
    <cfRule type="expression" dxfId="1132" priority="27" stopIfTrue="1">
      <formula>AND(G35&gt;0,K35=0)</formula>
    </cfRule>
  </conditionalFormatting>
  <conditionalFormatting sqref="U23:V23">
    <cfRule type="expression" dxfId="1131" priority="26" stopIfTrue="1">
      <formula>AND(Q23&gt;0,U23=0)</formula>
    </cfRule>
  </conditionalFormatting>
  <conditionalFormatting sqref="U23:V23">
    <cfRule type="expression" dxfId="1130" priority="25" stopIfTrue="1">
      <formula>AND(Q23&gt;0,U23=0)</formula>
    </cfRule>
  </conditionalFormatting>
  <conditionalFormatting sqref="C11:C40">
    <cfRule type="expression" dxfId="1129" priority="24" stopIfTrue="1">
      <formula>ISERROR(C11)</formula>
    </cfRule>
  </conditionalFormatting>
  <conditionalFormatting sqref="M11:M40">
    <cfRule type="expression" dxfId="1128" priority="23" stopIfTrue="1">
      <formula>ISERROR(M11)</formula>
    </cfRule>
  </conditionalFormatting>
  <conditionalFormatting sqref="W11:W40">
    <cfRule type="expression" dxfId="1127" priority="22" stopIfTrue="1">
      <formula>ISERROR(W11)</formula>
    </cfRule>
  </conditionalFormatting>
  <conditionalFormatting sqref="A23:B23 A20:B21 A12:B12 A16:B18">
    <cfRule type="expression" dxfId="1126" priority="21" stopIfTrue="1">
      <formula>AND(XFA12&gt;0,A12=0)</formula>
    </cfRule>
  </conditionalFormatting>
  <conditionalFormatting sqref="A26:B26">
    <cfRule type="expression" dxfId="1125" priority="20" stopIfTrue="1">
      <formula>AND(#REF!&gt;0,A26=0)</formula>
    </cfRule>
  </conditionalFormatting>
  <conditionalFormatting sqref="A17:B17">
    <cfRule type="expression" dxfId="1124" priority="19" stopIfTrue="1">
      <formula>AND(#REF!&gt;0,A17=0)</formula>
    </cfRule>
  </conditionalFormatting>
  <conditionalFormatting sqref="K16:L16 K18:L18">
    <cfRule type="expression" dxfId="1123" priority="18" stopIfTrue="1">
      <formula>AND(#REF!&gt;0,K16=0)</formula>
    </cfRule>
  </conditionalFormatting>
  <conditionalFormatting sqref="K21:L21 K23:L23">
    <cfRule type="expression" dxfId="1122" priority="17" stopIfTrue="1">
      <formula>AND(#REF!&gt;0,K21=0)</formula>
    </cfRule>
  </conditionalFormatting>
  <conditionalFormatting sqref="K35:L35">
    <cfRule type="expression" dxfId="1121" priority="16" stopIfTrue="1">
      <formula>AND(#REF!&gt;0,K35=0)</formula>
    </cfRule>
  </conditionalFormatting>
  <conditionalFormatting sqref="K22:L22">
    <cfRule type="expression" dxfId="1120" priority="15" stopIfTrue="1">
      <formula>AND(G22&gt;0,K22=0)</formula>
    </cfRule>
  </conditionalFormatting>
  <conditionalFormatting sqref="K27:L27">
    <cfRule type="expression" dxfId="1119" priority="14" stopIfTrue="1">
      <formula>AND(G27&gt;0,K27=0)</formula>
    </cfRule>
  </conditionalFormatting>
  <conditionalFormatting sqref="K35:L35">
    <cfRule type="expression" dxfId="1118" priority="13" stopIfTrue="1">
      <formula>AND(G35&gt;0,K35=0)</formula>
    </cfRule>
  </conditionalFormatting>
  <conditionalFormatting sqref="K35:L35">
    <cfRule type="expression" dxfId="1117" priority="12" stopIfTrue="1">
      <formula>AND(G35&gt;0,K35=0)</formula>
    </cfRule>
  </conditionalFormatting>
  <conditionalFormatting sqref="U18:V18 U15:V15">
    <cfRule type="expression" dxfId="1116" priority="11" stopIfTrue="1">
      <formula>AND(#REF!&gt;0,U15=0)</formula>
    </cfRule>
  </conditionalFormatting>
  <conditionalFormatting sqref="U26:V26">
    <cfRule type="expression" dxfId="1115" priority="10" stopIfTrue="1">
      <formula>AND(#REF!&gt;0,U26=0)</formula>
    </cfRule>
  </conditionalFormatting>
  <conditionalFormatting sqref="U35:V35">
    <cfRule type="expression" dxfId="1114" priority="9" stopIfTrue="1">
      <formula>AND(#REF!&gt;0,U35=0)</formula>
    </cfRule>
  </conditionalFormatting>
  <conditionalFormatting sqref="U23:V23">
    <cfRule type="expression" dxfId="1113" priority="8" stopIfTrue="1">
      <formula>AND(#REF!&gt;0,U23=0)</formula>
    </cfRule>
  </conditionalFormatting>
  <conditionalFormatting sqref="U14:V14">
    <cfRule type="expression" dxfId="1112" priority="7" stopIfTrue="1">
      <formula>AND(Q14&gt;0,U14=0)</formula>
    </cfRule>
  </conditionalFormatting>
  <conditionalFormatting sqref="U34:V34">
    <cfRule type="expression" dxfId="1111" priority="6" stopIfTrue="1">
      <formula>AND(Q34&gt;0,U34=0)</formula>
    </cfRule>
  </conditionalFormatting>
  <conditionalFormatting sqref="U23:V23">
    <cfRule type="expression" dxfId="1110" priority="5" stopIfTrue="1">
      <formula>AND(Q23&gt;0,U23=0)</formula>
    </cfRule>
  </conditionalFormatting>
  <conditionalFormatting sqref="U23:V23">
    <cfRule type="expression" dxfId="1109" priority="4" stopIfTrue="1">
      <formula>AND(Q23&gt;0,U23=0)</formula>
    </cfRule>
  </conditionalFormatting>
  <conditionalFormatting sqref="K22:L22">
    <cfRule type="expression" dxfId="1108" priority="3" stopIfTrue="1">
      <formula>AND(G22&gt;0,K22=0)</formula>
    </cfRule>
  </conditionalFormatting>
  <conditionalFormatting sqref="U34:V34">
    <cfRule type="expression" dxfId="1107" priority="2" stopIfTrue="1">
      <formula>AND(Q34&gt;0,U34=0)</formula>
    </cfRule>
  </conditionalFormatting>
  <conditionalFormatting sqref="A16:B16">
    <cfRule type="expression" dxfId="1106" priority="1" stopIfTrue="1">
      <formula>AND(XFA16&gt;0,A16=0)</formula>
    </cfRule>
  </conditionalFormatting>
  <dataValidations count="11"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1 U43 K45 K43">
      <formula1>INDIRECT(HLOOKUP(#REF!,SECONDARYLOOKUP,2,FALSE))</formula1>
    </dataValidation>
    <dataValidation type="list" allowBlank="1" showInputMessage="1" showErrorMessage="1" sqref="AC2 S2 I2">
      <formula1>STRPREP</formula1>
    </dataValidation>
    <dataValidation allowBlank="1" showInputMessage="1" showErrorMessage="1" promptTitle="# of Repetitions" prompt="Manually enter the appropriate number of repetitions." sqref="C16:C17 M11 C11 M40 M22:M23 M34:M35 W40:W41 C40 C22:C23 C34:C35 M28:M29 C28:C29 M16:M17 W16:W17 W11 W22:W23 W34:W35 W28:W29"/>
    <dataValidation type="list" allowBlank="1" showInputMessage="1" showErrorMessage="1" sqref="AB12:AC15 AB42:AC44 H30:I33 R18:S21 H36:I39 R30:S33 R36:S39 H24:I27 R24:S27 H18:I21 R12:S15 H12:I15 AB18:AC21 AB30:AC33 AB36:AC39 AB24:AC27 R43:S45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R11:S11 H11:I11 H16:I17 H22:I23 H40:I40 H34:I35 AB28:AC29 H28:I29 R16:S17 R22:S23 R34:S35 AB40:AC41 R28:S29 AB11:AC11 AB16:AC17 AB22:AC23 AB34:AC35 R40:S40">
      <formula1>Notes</formula1>
    </dataValidation>
    <dataValidation type="list" allowBlank="1" showInputMessage="1" showErrorMessage="1" sqref="B2 L2 V2">
      <formula1>WARMUPLIST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A12:B12 A43 K41 A31 A15 K15 A13 K19 U29:U32 U34:V34 K24 A25 A11 A20:B21 A33 K27:L27 K32 A28 A23:B23 K26 A40:A41 K35:L35 A35:A37 K12 K38 K30 K22:L22 U14:V14 U17:U18 U24:U25 U13 U37:U40 U23:V23 A16:B17">
      <formula1>INDIRECT(HLOOKUP(XFA11,SECONDARYLOOKUP,2,FALSE))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6:B26 A29 U15:V1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6:L16 K18:L18 K13 K33 K11 K23:L23 K28 K36 K40 U27:U28 U35:V35 U26:V26">
      <formula1>INDIRECT(HLOOKUP(#REF!,SECONDARYLOOKUP,2,FALSE))</formula1>
    </dataValidation>
  </dataValidations>
  <hyperlinks>
    <hyperlink ref="B2:G2" r:id="rId1" display="Dynamic Warm-Up"/>
    <hyperlink ref="B5:G5" r:id="rId2" display="MB Twist X 15 each side"/>
    <hyperlink ref="B6:G6" r:id="rId3" display="MB Toe Touches X 10"/>
    <hyperlink ref="B3:G3" r:id="rId4" display="3-Way Ham Touch X 9/leg"/>
    <hyperlink ref="B4:G4" r:id="rId5" display="Toe Reach Squat X 10"/>
    <hyperlink ref="L2:Q2" r:id="rId6" display="Dynamic Warm-Up"/>
    <hyperlink ref="L5:Q5" r:id="rId7" display="MB Twist X 15 each side"/>
    <hyperlink ref="L6:Q6" r:id="rId8" display="MB Toe Touches X 10"/>
    <hyperlink ref="L3:Q3" r:id="rId9" display="3-Way Ham Touch X 9/leg"/>
    <hyperlink ref="L4:Q4" r:id="rId10" display="Toe Reach Squat X 10"/>
    <hyperlink ref="V2:AA2" r:id="rId11" display="Dynamic Warm-Up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34:B34" r:id="rId16" display="3 Hurdle Lateral"/>
    <hyperlink ref="A20:B20" r:id="rId17" display="MB Twist"/>
    <hyperlink ref="A12:B12" r:id="rId18" display="DB Curl to Press"/>
    <hyperlink ref="A37:B37" r:id="rId19" display="DB Twisting Row"/>
    <hyperlink ref="A38:B38" r:id="rId20" display="DB Bench Press"/>
    <hyperlink ref="A29:B29" r:id="rId21" display="Step-Up"/>
    <hyperlink ref="A30:B30" r:id="rId22" display="Lat Pull Down"/>
    <hyperlink ref="A26:B26" r:id="rId23" display="PB Leg Curl"/>
    <hyperlink ref="A18:B18" r:id="rId24" display="Arnold Press"/>
    <hyperlink ref="A23:B23" r:id="rId25" display="Goblet Squat"/>
    <hyperlink ref="A39:B39" r:id="rId26" display="KB/DB Swing"/>
    <hyperlink ref="A35:B35" r:id="rId27" display="DB Lunge"/>
    <hyperlink ref="A33:B33" r:id="rId28" display="Zercher Good Morning"/>
    <hyperlink ref="A11:B11" r:id="rId29" display="Hex Bar DL"/>
    <hyperlink ref="A15:B15" r:id="rId30" display="DB RDL + Shrug"/>
    <hyperlink ref="A22:B22" r:id="rId31" display="Mountain Climbers"/>
    <hyperlink ref="A14:B14" r:id="rId32" display="MB Push-Up"/>
    <hyperlink ref="A24:B24" r:id="rId33" display="Bench Dips"/>
    <hyperlink ref="A21:B21" r:id="rId34" display="DB Row"/>
    <hyperlink ref="A13:B13" r:id="rId35" display="Inverted Row"/>
    <hyperlink ref="A25:B25" r:id="rId36" display="Plate Row"/>
    <hyperlink ref="A31:B31" r:id="rId37" display="DB Curl to Arnold"/>
    <hyperlink ref="A27:B27" r:id="rId38" display="V-Ups"/>
    <hyperlink ref="A19:B19" r:id="rId39" display="Cobras"/>
    <hyperlink ref="A28:B28" r:id="rId40" display="Alt Scissor Hops"/>
    <hyperlink ref="A36:B36" r:id="rId41" display="MB Hip Rotation"/>
    <hyperlink ref="A17:B17" r:id="rId42" display="Alt. Piston Squat"/>
    <hyperlink ref="A32:B32" r:id="rId43" display="DB Tricep Extension"/>
    <hyperlink ref="K13:L13" r:id="rId44" display="Decline Push-Up"/>
    <hyperlink ref="K14:L14" r:id="rId45" display="DB RDL"/>
    <hyperlink ref="K15:L15" r:id="rId46" display="Face Pulls"/>
    <hyperlink ref="K16:L16" r:id="rId47" display="Full Bench Curl-Up"/>
    <hyperlink ref="K17:L17" r:id="rId48" display="Lateral Step-Up"/>
    <hyperlink ref="K18:L18" r:id="rId49" display="Hammer Curls"/>
    <hyperlink ref="K23:L23" r:id="rId50" display="Hindu Squat"/>
    <hyperlink ref="K29:L29" r:id="rId51" display="KB/DB Deadlift"/>
    <hyperlink ref="K19:L19" r:id="rId52" display="DB Twisting Row"/>
    <hyperlink ref="K11:L11" r:id="rId53" display="Messier Front Squat"/>
    <hyperlink ref="K21:L21" r:id="rId54" display="Bench Dips"/>
    <hyperlink ref="K24:L24" r:id="rId55" display="Inverted Row"/>
    <hyperlink ref="K25:L25" r:id="rId56" display="DB Bench Press"/>
    <hyperlink ref="K27:L27" r:id="rId57" display="MB Twist"/>
    <hyperlink ref="K28:L28" r:id="rId58" display="Metabolic Jumping"/>
    <hyperlink ref="K30:L30" r:id="rId59" display="MB Hip Rotation"/>
    <hyperlink ref="K40:L40" r:id="rId60" display="KB/DB Squat Jump Shrug"/>
    <hyperlink ref="K34:L34" r:id="rId61" display="Alt. KB/MB Woodchopper"/>
    <hyperlink ref="K32:L32" r:id="rId62" display="Zercher Good Morning"/>
    <hyperlink ref="K38:L38" r:id="rId63" display="DB RDL + Shrug"/>
    <hyperlink ref="K39:L39" r:id="rId64" display="Cobras"/>
    <hyperlink ref="K31:L31" r:id="rId65" display="Frnt Delt Raise"/>
    <hyperlink ref="K33:L33" r:id="rId66" display="DB Bench Fly"/>
    <hyperlink ref="K36:L36" r:id="rId67" display="Alt DB Shoulder Press"/>
    <hyperlink ref="K37:L37" r:id="rId68" display="Alt MB Push-Up"/>
    <hyperlink ref="K20:L20" r:id="rId69" display="DB Tricep Extension"/>
    <hyperlink ref="K26:L26" r:id="rId70" display="Alt. Bench Glute Lift"/>
    <hyperlink ref="K35:L35" r:id="rId71" display="Piston Squat"/>
    <hyperlink ref="K12:L12" r:id="rId72" display="DB Curl to Arnold"/>
    <hyperlink ref="U11:V11" r:id="rId73" display="KB/DB Deadlift"/>
    <hyperlink ref="U12:V12" r:id="rId74" display="Arnold Press"/>
    <hyperlink ref="U13:V13" r:id="rId75" display="DB Twisting Row"/>
    <hyperlink ref="U14:V14" r:id="rId76" display="MB Twist"/>
    <hyperlink ref="U17:V17" r:id="rId77" display="DB Lunge"/>
    <hyperlink ref="U18:V18" r:id="rId78" display="Plate Row"/>
    <hyperlink ref="U19:V19" r:id="rId79" display="MB Push-Up"/>
    <hyperlink ref="U21:V21" r:id="rId80" display="DB Tricep Extension"/>
    <hyperlink ref="U22:V22" r:id="rId81" display="Mountain Climbers"/>
    <hyperlink ref="U24:V24" r:id="rId82" display="Inverted Row"/>
    <hyperlink ref="U25:V25" r:id="rId83" display="Zercher Good Morning"/>
    <hyperlink ref="U26:V26" r:id="rId84" display="Full Bench Curl-Up"/>
    <hyperlink ref="U27:V27" r:id="rId85" display="DB Bench Fly"/>
    <hyperlink ref="U28:V28" r:id="rId86" display="KB/DB Squat Jump Shrug"/>
    <hyperlink ref="U30:V30" r:id="rId87" display="MB Hip Rotation"/>
    <hyperlink ref="U31:V31" r:id="rId88" display="DB RDL + Shrug"/>
    <hyperlink ref="U32:V32" r:id="rId89" display="DB Twisting Row"/>
    <hyperlink ref="U33:V33" r:id="rId90" display="DB Bench Press"/>
    <hyperlink ref="U35:V35" r:id="rId91" display="Hindu Squat"/>
    <hyperlink ref="U36:V36" r:id="rId92" display="V-Ups"/>
    <hyperlink ref="U37:V37" r:id="rId93" display="Zercher Good Morning"/>
    <hyperlink ref="U40:V40" r:id="rId94" display="Alt Scissor Hops"/>
    <hyperlink ref="U39:V39" r:id="rId95" display="Face Pulls"/>
    <hyperlink ref="U20:V20" r:id="rId96" display="Frnt Delt Raise"/>
    <hyperlink ref="U23:V23" r:id="rId97" display="Piston Squat"/>
    <hyperlink ref="U38:V38" r:id="rId98" display="DB Curl to Arnold"/>
    <hyperlink ref="U15:V15" r:id="rId99" display="PB Leg Curl"/>
    <hyperlink ref="U16:V16" r:id="rId100" display="3 Hurdle Lateral"/>
    <hyperlink ref="U29:V29" r:id="rId101" display="Hex Bar DL"/>
    <hyperlink ref="K22:L22" r:id="rId102" display="Burpees"/>
    <hyperlink ref="U34:V34" r:id="rId103" display="Burpees"/>
    <hyperlink ref="A16:B16" r:id="rId104" display="Burpees"/>
  </hyperlinks>
  <pageMargins left="0.45" right="0.2" top="0.25" bottom="0.25" header="0.05" footer="0.05"/>
  <pageSetup scale="98" orientation="landscape" r:id="rId105"/>
  <drawing r:id="rId10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I6" sqref="I6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175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175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175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CEILING((62.5%*(90%*N8)),5)</f>
        <v>60</v>
      </c>
      <c r="E11" s="74" t="s">
        <v>60</v>
      </c>
      <c r="F11" s="40">
        <f>CEILING((67.5%*(90%*N8)),5)</f>
        <v>65</v>
      </c>
      <c r="G11" s="39">
        <v>1</v>
      </c>
      <c r="H11" s="200"/>
      <c r="I11" s="201"/>
      <c r="J11" s="24"/>
      <c r="K11" s="183" t="s">
        <v>15</v>
      </c>
      <c r="L11" s="184"/>
      <c r="M11" s="37">
        <v>5</v>
      </c>
      <c r="N11" s="38">
        <f>CEILING((62.5%*(90%*Q8)),5)</f>
        <v>60</v>
      </c>
      <c r="O11" s="75" t="s">
        <v>60</v>
      </c>
      <c r="P11" s="40">
        <f>CEILING((67.5%*(90%*Q8)),5)</f>
        <v>65</v>
      </c>
      <c r="Q11" s="39">
        <v>1</v>
      </c>
      <c r="R11" s="200"/>
      <c r="S11" s="201"/>
      <c r="T11" s="24"/>
      <c r="U11" s="174" t="s">
        <v>176</v>
      </c>
      <c r="V11" s="175"/>
      <c r="W11" s="37">
        <v>5</v>
      </c>
      <c r="X11" s="38">
        <f>CEILING((62.5%*(90%*S8)),5)</f>
        <v>60</v>
      </c>
      <c r="Y11" s="75" t="s">
        <v>60</v>
      </c>
      <c r="Z11" s="40">
        <f>CEILING((67.5%*(90%*S8)),5)</f>
        <v>65</v>
      </c>
      <c r="AA11" s="39">
        <v>1</v>
      </c>
      <c r="AB11" s="149"/>
      <c r="AC11" s="150"/>
      <c r="AD11" s="1"/>
    </row>
    <row r="12" spans="1:30" x14ac:dyDescent="0.2">
      <c r="A12" s="151"/>
      <c r="B12" s="152"/>
      <c r="C12" s="42">
        <v>5</v>
      </c>
      <c r="D12" s="43">
        <f>CEILING((67.5%*(90%*N8)),5)</f>
        <v>65</v>
      </c>
      <c r="E12" s="44" t="s">
        <v>60</v>
      </c>
      <c r="F12" s="45">
        <f>CEILING((72.5%*(90%*N8)),5)</f>
        <v>70</v>
      </c>
      <c r="G12" s="44">
        <v>1</v>
      </c>
      <c r="H12" s="181"/>
      <c r="I12" s="182"/>
      <c r="J12" s="24"/>
      <c r="K12" s="151"/>
      <c r="L12" s="152"/>
      <c r="M12" s="42">
        <v>5</v>
      </c>
      <c r="N12" s="43">
        <f>CEILING((67.5%*(90%*Q8)),5)</f>
        <v>65</v>
      </c>
      <c r="O12" s="44" t="s">
        <v>60</v>
      </c>
      <c r="P12" s="45">
        <f>CEILING((72.5%*(90%*Q8)),5)</f>
        <v>70</v>
      </c>
      <c r="Q12" s="44">
        <v>1</v>
      </c>
      <c r="R12" s="181"/>
      <c r="S12" s="182"/>
      <c r="T12" s="24"/>
      <c r="U12" s="151" t="s">
        <v>177</v>
      </c>
      <c r="V12" s="152"/>
      <c r="W12" s="42">
        <v>5</v>
      </c>
      <c r="X12" s="43">
        <f>CEILING((67.5%*(90%*S8)),5)</f>
        <v>65</v>
      </c>
      <c r="Y12" s="44" t="s">
        <v>60</v>
      </c>
      <c r="Z12" s="45">
        <f>CEILING((72.5%*(90%*S8)),5)</f>
        <v>70</v>
      </c>
      <c r="AA12" s="44">
        <v>1</v>
      </c>
      <c r="AB12" s="149"/>
      <c r="AC12" s="150"/>
      <c r="AD12" s="1"/>
    </row>
    <row r="13" spans="1:30" ht="12.75" x14ac:dyDescent="0.2">
      <c r="A13" s="151" t="s">
        <v>178</v>
      </c>
      <c r="B13" s="152"/>
      <c r="C13" s="63">
        <v>5</v>
      </c>
      <c r="D13" s="43">
        <f>CEILING((72.5%*(90%*N8)),5)</f>
        <v>70</v>
      </c>
      <c r="E13" s="44" t="s">
        <v>60</v>
      </c>
      <c r="F13" s="45">
        <f>CEILING((77.5%*(90%*N8)),5)</f>
        <v>70</v>
      </c>
      <c r="G13" s="44">
        <v>1</v>
      </c>
      <c r="H13" s="149"/>
      <c r="I13" s="150"/>
      <c r="J13" s="24"/>
      <c r="K13" s="151" t="s">
        <v>178</v>
      </c>
      <c r="L13" s="152"/>
      <c r="M13" s="63">
        <v>5</v>
      </c>
      <c r="N13" s="43">
        <f>CEILING((72.5%*(90%*Q8)),5)</f>
        <v>70</v>
      </c>
      <c r="O13" s="44" t="s">
        <v>60</v>
      </c>
      <c r="P13" s="45">
        <f>CEILING((77.5%*(90%*Q8)),5)</f>
        <v>70</v>
      </c>
      <c r="Q13" s="44">
        <v>1</v>
      </c>
      <c r="R13" s="149"/>
      <c r="S13" s="150"/>
      <c r="T13" s="24"/>
      <c r="U13" s="267" t="s">
        <v>179</v>
      </c>
      <c r="V13" s="268"/>
      <c r="W13" s="63">
        <v>5</v>
      </c>
      <c r="X13" s="43">
        <f>CEILING((72.5%*(90%*S8)),5)</f>
        <v>70</v>
      </c>
      <c r="Y13" s="44" t="s">
        <v>60</v>
      </c>
      <c r="Z13" s="45">
        <f>CEILING((77.5%*(90%*S8)),5)</f>
        <v>70</v>
      </c>
      <c r="AA13" s="44">
        <v>1</v>
      </c>
      <c r="AB13" s="149"/>
      <c r="AC13" s="150"/>
      <c r="AD13" s="1"/>
    </row>
    <row r="14" spans="1:30" x14ac:dyDescent="0.2">
      <c r="A14" s="265"/>
      <c r="B14" s="266"/>
      <c r="C14" s="50"/>
      <c r="D14" s="43"/>
      <c r="E14" s="44"/>
      <c r="F14" s="45"/>
      <c r="G14" s="51"/>
      <c r="H14" s="149"/>
      <c r="I14" s="150"/>
      <c r="J14" s="24"/>
      <c r="K14" s="151"/>
      <c r="L14" s="152"/>
      <c r="M14" s="50"/>
      <c r="N14" s="43"/>
      <c r="O14" s="44"/>
      <c r="P14" s="45"/>
      <c r="Q14" s="51"/>
      <c r="R14" s="149"/>
      <c r="S14" s="150"/>
      <c r="T14" s="24"/>
      <c r="U14" s="151" t="s">
        <v>178</v>
      </c>
      <c r="V14" s="152"/>
      <c r="W14" s="50"/>
      <c r="X14" s="43"/>
      <c r="Y14" s="44"/>
      <c r="Z14" s="45"/>
      <c r="AA14" s="51"/>
      <c r="AB14" s="149"/>
      <c r="AC14" s="150"/>
      <c r="AD14" s="1"/>
    </row>
    <row r="15" spans="1:30" ht="13.5" thickBot="1" x14ac:dyDescent="0.25">
      <c r="A15" s="170" t="s">
        <v>180</v>
      </c>
      <c r="B15" s="171"/>
      <c r="C15" s="52">
        <v>5</v>
      </c>
      <c r="D15" s="220" t="s">
        <v>59</v>
      </c>
      <c r="E15" s="221"/>
      <c r="F15" s="222"/>
      <c r="G15" s="54">
        <v>3</v>
      </c>
      <c r="H15" s="147"/>
      <c r="I15" s="148"/>
      <c r="J15" s="24"/>
      <c r="K15" s="170" t="s">
        <v>181</v>
      </c>
      <c r="L15" s="171"/>
      <c r="M15" s="52">
        <v>5</v>
      </c>
      <c r="N15" s="241" t="s">
        <v>182</v>
      </c>
      <c r="O15" s="242"/>
      <c r="P15" s="243"/>
      <c r="Q15" s="54">
        <v>3</v>
      </c>
      <c r="R15" s="147"/>
      <c r="S15" s="148"/>
      <c r="T15" s="24"/>
      <c r="U15" s="170" t="s">
        <v>183</v>
      </c>
      <c r="V15" s="171"/>
      <c r="W15" s="52">
        <v>5</v>
      </c>
      <c r="X15" s="220" t="s">
        <v>59</v>
      </c>
      <c r="Y15" s="221"/>
      <c r="Z15" s="222"/>
      <c r="AA15" s="54">
        <v>3</v>
      </c>
      <c r="AB15" s="147"/>
      <c r="AC15" s="148"/>
      <c r="AD15" s="1"/>
    </row>
    <row r="16" spans="1:30" ht="12.75" x14ac:dyDescent="0.2">
      <c r="A16" s="172" t="s">
        <v>33</v>
      </c>
      <c r="B16" s="173"/>
      <c r="C16" s="76">
        <v>8</v>
      </c>
      <c r="D16" s="77">
        <f>CEILING((25%*Q8),5)</f>
        <v>25</v>
      </c>
      <c r="E16" s="75" t="s">
        <v>60</v>
      </c>
      <c r="F16" s="78">
        <f>CEILING((28%*Q8),5)</f>
        <v>30</v>
      </c>
      <c r="G16" s="56">
        <v>3</v>
      </c>
      <c r="H16" s="157"/>
      <c r="I16" s="158"/>
      <c r="J16" s="24"/>
      <c r="K16" s="174" t="s">
        <v>184</v>
      </c>
      <c r="L16" s="175"/>
      <c r="M16" s="37">
        <v>8</v>
      </c>
      <c r="N16" s="38">
        <f>CEILING((50%*N8),5)</f>
        <v>50</v>
      </c>
      <c r="O16" s="75" t="s">
        <v>60</v>
      </c>
      <c r="P16" s="40">
        <f>CEILING((55%*N8),5)</f>
        <v>55</v>
      </c>
      <c r="Q16" s="39">
        <v>3</v>
      </c>
      <c r="R16" s="157"/>
      <c r="S16" s="158"/>
      <c r="T16" s="24"/>
      <c r="U16" s="174" t="s">
        <v>185</v>
      </c>
      <c r="V16" s="175"/>
      <c r="W16" s="37">
        <v>8</v>
      </c>
      <c r="X16" s="38">
        <f>CEILING((60%*Q8),5)</f>
        <v>60</v>
      </c>
      <c r="Y16" s="75" t="s">
        <v>60</v>
      </c>
      <c r="Z16" s="40">
        <f>CEILING((65%*Q8),5)</f>
        <v>65</v>
      </c>
      <c r="AA16" s="39">
        <v>3</v>
      </c>
      <c r="AB16" s="157"/>
      <c r="AC16" s="158"/>
      <c r="AD16" s="1"/>
    </row>
    <row r="17" spans="1:30" x14ac:dyDescent="0.2">
      <c r="A17" s="151" t="s">
        <v>178</v>
      </c>
      <c r="B17" s="152"/>
      <c r="C17" s="42"/>
      <c r="D17" s="43"/>
      <c r="E17" s="44"/>
      <c r="F17" s="45"/>
      <c r="G17" s="44"/>
      <c r="H17" s="185"/>
      <c r="I17" s="186"/>
      <c r="J17" s="24"/>
      <c r="K17" s="151" t="s">
        <v>178</v>
      </c>
      <c r="L17" s="152"/>
      <c r="M17" s="42"/>
      <c r="N17" s="43"/>
      <c r="O17" s="44"/>
      <c r="P17" s="45"/>
      <c r="Q17" s="44"/>
      <c r="R17" s="149"/>
      <c r="S17" s="150"/>
      <c r="T17" s="24"/>
      <c r="U17" s="151" t="s">
        <v>178</v>
      </c>
      <c r="V17" s="152"/>
      <c r="W17" s="42"/>
      <c r="X17" s="43"/>
      <c r="Y17" s="44"/>
      <c r="Z17" s="45"/>
      <c r="AA17" s="44"/>
      <c r="AB17" s="149"/>
      <c r="AC17" s="150"/>
      <c r="AD17" s="1"/>
    </row>
    <row r="18" spans="1:30" ht="12.75" x14ac:dyDescent="0.2">
      <c r="A18" s="172" t="s">
        <v>40</v>
      </c>
      <c r="B18" s="173"/>
      <c r="C18" s="49">
        <v>8</v>
      </c>
      <c r="D18" s="43">
        <f>CEILING((55%*Q8),5)</f>
        <v>55</v>
      </c>
      <c r="E18" s="79" t="s">
        <v>60</v>
      </c>
      <c r="F18" s="45">
        <f>CEILING((60%*Q8),5)</f>
        <v>60</v>
      </c>
      <c r="G18" s="44">
        <v>3</v>
      </c>
      <c r="H18" s="181"/>
      <c r="I18" s="182"/>
      <c r="J18" s="24"/>
      <c r="K18" s="172" t="s">
        <v>186</v>
      </c>
      <c r="L18" s="173"/>
      <c r="M18" s="49">
        <v>10</v>
      </c>
      <c r="N18" s="142" t="s">
        <v>58</v>
      </c>
      <c r="O18" s="143"/>
      <c r="P18" s="144"/>
      <c r="Q18" s="44">
        <v>3</v>
      </c>
      <c r="R18" s="149" t="s">
        <v>187</v>
      </c>
      <c r="S18" s="150"/>
      <c r="T18" s="24"/>
      <c r="U18" s="172" t="s">
        <v>9</v>
      </c>
      <c r="V18" s="173"/>
      <c r="W18" s="49">
        <v>8</v>
      </c>
      <c r="X18" s="43">
        <f>CEILING((41%*Q8),5)</f>
        <v>45</v>
      </c>
      <c r="Y18" s="79" t="s">
        <v>60</v>
      </c>
      <c r="Z18" s="45">
        <f>CEILING((45%*Q8),5)</f>
        <v>45</v>
      </c>
      <c r="AA18" s="44">
        <v>3</v>
      </c>
      <c r="AB18" s="149"/>
      <c r="AC18" s="150"/>
      <c r="AD18" s="1"/>
    </row>
    <row r="19" spans="1:30" x14ac:dyDescent="0.2">
      <c r="A19" s="151" t="s">
        <v>178</v>
      </c>
      <c r="B19" s="152"/>
      <c r="C19" s="50"/>
      <c r="D19" s="43"/>
      <c r="E19" s="44"/>
      <c r="F19" s="45"/>
      <c r="G19" s="57"/>
      <c r="H19" s="181"/>
      <c r="I19" s="182"/>
      <c r="J19" s="24"/>
      <c r="K19" s="151" t="s">
        <v>178</v>
      </c>
      <c r="L19" s="152"/>
      <c r="M19" s="50"/>
      <c r="N19" s="43"/>
      <c r="O19" s="44"/>
      <c r="P19" s="45"/>
      <c r="Q19" s="51"/>
      <c r="R19" s="149"/>
      <c r="S19" s="150"/>
      <c r="T19" s="24"/>
      <c r="U19" s="151" t="s">
        <v>178</v>
      </c>
      <c r="V19" s="152"/>
      <c r="W19" s="50"/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36</v>
      </c>
      <c r="B20" s="171"/>
      <c r="C20" s="52">
        <v>10</v>
      </c>
      <c r="D20" s="220" t="s">
        <v>59</v>
      </c>
      <c r="E20" s="221"/>
      <c r="F20" s="222"/>
      <c r="G20" s="54">
        <v>3</v>
      </c>
      <c r="H20" s="147"/>
      <c r="I20" s="148"/>
      <c r="J20" s="24"/>
      <c r="K20" s="170" t="s">
        <v>188</v>
      </c>
      <c r="L20" s="171"/>
      <c r="M20" s="49">
        <v>8</v>
      </c>
      <c r="N20" s="43">
        <f>CEILING((9%*Q8),5)</f>
        <v>10</v>
      </c>
      <c r="O20" s="44" t="s">
        <v>60</v>
      </c>
      <c r="P20" s="45">
        <f>CEILING((10%*Q8),5)</f>
        <v>10</v>
      </c>
      <c r="Q20" s="44">
        <v>3</v>
      </c>
      <c r="R20" s="149"/>
      <c r="S20" s="150"/>
      <c r="T20" s="24"/>
      <c r="U20" s="172" t="s">
        <v>20</v>
      </c>
      <c r="V20" s="173"/>
      <c r="W20" s="52">
        <v>15</v>
      </c>
      <c r="X20" s="220" t="s">
        <v>58</v>
      </c>
      <c r="Y20" s="221"/>
      <c r="Z20" s="222"/>
      <c r="AA20" s="54">
        <v>3</v>
      </c>
      <c r="AB20" s="147"/>
      <c r="AC20" s="148"/>
      <c r="AD20" s="1"/>
    </row>
    <row r="21" spans="1:30" ht="12.75" x14ac:dyDescent="0.2">
      <c r="A21" s="174" t="s">
        <v>31</v>
      </c>
      <c r="B21" s="175"/>
      <c r="C21" s="76">
        <v>8</v>
      </c>
      <c r="D21" s="77">
        <f>CEILING((35%*N8),5)</f>
        <v>35</v>
      </c>
      <c r="E21" s="75" t="s">
        <v>60</v>
      </c>
      <c r="F21" s="78">
        <f>CEILING((40%*N8),5)</f>
        <v>40</v>
      </c>
      <c r="G21" s="56">
        <v>3</v>
      </c>
      <c r="H21" s="157"/>
      <c r="I21" s="158"/>
      <c r="J21" s="24"/>
      <c r="K21" s="251" t="s">
        <v>32</v>
      </c>
      <c r="L21" s="252"/>
      <c r="M21" s="76">
        <v>8</v>
      </c>
      <c r="N21" s="77">
        <f>CEILING((22.5%*Q8),5)</f>
        <v>25</v>
      </c>
      <c r="O21" s="56" t="s">
        <v>60</v>
      </c>
      <c r="P21" s="78">
        <f>CEILING((25%*Q8),5)</f>
        <v>25</v>
      </c>
      <c r="Q21" s="56">
        <v>3</v>
      </c>
      <c r="R21" s="157"/>
      <c r="S21" s="158"/>
      <c r="T21" s="24"/>
      <c r="U21" s="174" t="s">
        <v>41</v>
      </c>
      <c r="V21" s="175"/>
      <c r="W21" s="37">
        <v>8</v>
      </c>
      <c r="X21" s="38">
        <f>CEILING((30%*N8),5)</f>
        <v>30</v>
      </c>
      <c r="Y21" s="39" t="s">
        <v>60</v>
      </c>
      <c r="Z21" s="40">
        <f>CEILING((33%*N8),5)</f>
        <v>35</v>
      </c>
      <c r="AA21" s="39">
        <v>3</v>
      </c>
      <c r="AB21" s="157"/>
      <c r="AC21" s="158"/>
      <c r="AD21" s="1"/>
    </row>
    <row r="22" spans="1:30" x14ac:dyDescent="0.2">
      <c r="A22" s="151" t="s">
        <v>178</v>
      </c>
      <c r="B22" s="152"/>
      <c r="C22" s="42"/>
      <c r="D22" s="43"/>
      <c r="E22" s="44"/>
      <c r="F22" s="45"/>
      <c r="G22" s="44"/>
      <c r="H22" s="185"/>
      <c r="I22" s="186"/>
      <c r="J22" s="24"/>
      <c r="K22" s="151" t="s">
        <v>178</v>
      </c>
      <c r="L22" s="152"/>
      <c r="M22" s="42"/>
      <c r="N22" s="43"/>
      <c r="O22" s="44"/>
      <c r="P22" s="45"/>
      <c r="Q22" s="44"/>
      <c r="R22" s="149"/>
      <c r="S22" s="150"/>
      <c r="T22" s="24"/>
      <c r="U22" s="151" t="s">
        <v>178</v>
      </c>
      <c r="V22" s="152"/>
      <c r="W22" s="42"/>
      <c r="X22" s="43"/>
      <c r="Y22" s="44"/>
      <c r="Z22" s="45"/>
      <c r="AA22" s="44"/>
      <c r="AB22" s="149"/>
      <c r="AC22" s="150"/>
      <c r="AD22" s="1"/>
    </row>
    <row r="23" spans="1:30" ht="12.75" x14ac:dyDescent="0.2">
      <c r="A23" s="172" t="s">
        <v>61</v>
      </c>
      <c r="B23" s="173"/>
      <c r="C23" s="49">
        <v>8</v>
      </c>
      <c r="D23" s="43">
        <f>CEILING((17.5%*N8),5)</f>
        <v>20</v>
      </c>
      <c r="E23" s="44" t="s">
        <v>60</v>
      </c>
      <c r="F23" s="45">
        <f>CEILING((22.5%*N8),5)</f>
        <v>25</v>
      </c>
      <c r="G23" s="44">
        <v>3</v>
      </c>
      <c r="H23" s="181"/>
      <c r="I23" s="182"/>
      <c r="J23" s="24"/>
      <c r="K23" s="172" t="s">
        <v>105</v>
      </c>
      <c r="L23" s="173"/>
      <c r="M23" s="49">
        <v>8</v>
      </c>
      <c r="N23" s="43">
        <f>CEILING((19%*Q8),5)</f>
        <v>20</v>
      </c>
      <c r="O23" s="44" t="s">
        <v>60</v>
      </c>
      <c r="P23" s="45">
        <f>CEILING((22%*Q8),5)</f>
        <v>25</v>
      </c>
      <c r="Q23" s="44">
        <v>3</v>
      </c>
      <c r="R23" s="149"/>
      <c r="S23" s="150"/>
      <c r="T23" s="24"/>
      <c r="U23" s="172" t="s">
        <v>189</v>
      </c>
      <c r="V23" s="173"/>
      <c r="W23" s="49">
        <v>8</v>
      </c>
      <c r="X23" s="43">
        <f>CEILING((18%*N8),5)</f>
        <v>20</v>
      </c>
      <c r="Y23" s="44" t="s">
        <v>60</v>
      </c>
      <c r="Z23" s="45">
        <f>CEILING((21%*N8),5)</f>
        <v>25</v>
      </c>
      <c r="AA23" s="44">
        <v>3</v>
      </c>
      <c r="AB23" s="149"/>
      <c r="AC23" s="150"/>
      <c r="AD23" s="1"/>
    </row>
    <row r="24" spans="1:30" x14ac:dyDescent="0.2">
      <c r="A24" s="151" t="s">
        <v>178</v>
      </c>
      <c r="B24" s="152"/>
      <c r="C24" s="50"/>
      <c r="D24" s="43"/>
      <c r="E24" s="44"/>
      <c r="F24" s="45"/>
      <c r="G24" s="51"/>
      <c r="H24" s="181"/>
      <c r="I24" s="182"/>
      <c r="J24" s="24"/>
      <c r="K24" s="151" t="s">
        <v>178</v>
      </c>
      <c r="L24" s="152"/>
      <c r="M24" s="50"/>
      <c r="N24" s="43"/>
      <c r="O24" s="44"/>
      <c r="P24" s="45"/>
      <c r="Q24" s="51"/>
      <c r="R24" s="149"/>
      <c r="S24" s="150"/>
      <c r="T24" s="24"/>
      <c r="U24" s="151" t="s">
        <v>178</v>
      </c>
      <c r="V24" s="152"/>
      <c r="W24" s="50"/>
      <c r="X24" s="43"/>
      <c r="Y24" s="44"/>
      <c r="Z24" s="45"/>
      <c r="AA24" s="51"/>
      <c r="AB24" s="149"/>
      <c r="AC24" s="150"/>
      <c r="AD24" s="1"/>
    </row>
    <row r="25" spans="1:30" ht="13.5" thickBot="1" x14ac:dyDescent="0.25">
      <c r="A25" s="170" t="s">
        <v>18</v>
      </c>
      <c r="B25" s="171"/>
      <c r="C25" s="52">
        <v>15</v>
      </c>
      <c r="D25" s="220" t="s">
        <v>57</v>
      </c>
      <c r="E25" s="221"/>
      <c r="F25" s="222"/>
      <c r="G25" s="54">
        <v>3</v>
      </c>
      <c r="H25" s="147"/>
      <c r="I25" s="148"/>
      <c r="J25" s="24"/>
      <c r="K25" s="170" t="s">
        <v>190</v>
      </c>
      <c r="L25" s="171"/>
      <c r="M25" s="52" t="s">
        <v>191</v>
      </c>
      <c r="N25" s="220" t="s">
        <v>59</v>
      </c>
      <c r="O25" s="221"/>
      <c r="P25" s="222"/>
      <c r="Q25" s="54">
        <v>3</v>
      </c>
      <c r="R25" s="147"/>
      <c r="S25" s="148"/>
      <c r="T25" s="24"/>
      <c r="U25" s="183" t="s">
        <v>90</v>
      </c>
      <c r="V25" s="184"/>
      <c r="W25" s="52">
        <v>12</v>
      </c>
      <c r="X25" s="220" t="s">
        <v>59</v>
      </c>
      <c r="Y25" s="221"/>
      <c r="Z25" s="222"/>
      <c r="AA25" s="54">
        <v>3</v>
      </c>
      <c r="AB25" s="147"/>
      <c r="AC25" s="148"/>
      <c r="AD25" s="1"/>
    </row>
    <row r="26" spans="1:30" ht="12.75" x14ac:dyDescent="0.2">
      <c r="A26" s="251" t="s">
        <v>77</v>
      </c>
      <c r="B26" s="252"/>
      <c r="C26" s="37">
        <v>8</v>
      </c>
      <c r="D26" s="38">
        <f>CEILING((25%*Q8),5)</f>
        <v>25</v>
      </c>
      <c r="E26" s="39" t="s">
        <v>60</v>
      </c>
      <c r="F26" s="40">
        <f>CEILING((27.5%*Q8),5)</f>
        <v>30</v>
      </c>
      <c r="G26" s="39">
        <v>3</v>
      </c>
      <c r="H26" s="176"/>
      <c r="I26" s="177"/>
      <c r="J26" s="24"/>
      <c r="K26" s="172" t="s">
        <v>14</v>
      </c>
      <c r="L26" s="173"/>
      <c r="M26" s="37">
        <v>8</v>
      </c>
      <c r="N26" s="136" t="s">
        <v>59</v>
      </c>
      <c r="O26" s="137"/>
      <c r="P26" s="138"/>
      <c r="Q26" s="39">
        <v>3</v>
      </c>
      <c r="R26" s="157"/>
      <c r="S26" s="158"/>
      <c r="T26" s="24"/>
      <c r="U26" s="174" t="s">
        <v>192</v>
      </c>
      <c r="V26" s="175"/>
      <c r="W26" s="37">
        <v>8</v>
      </c>
      <c r="X26" s="38">
        <f>CEILING((49%*Q8),5)</f>
        <v>50</v>
      </c>
      <c r="Y26" s="75" t="s">
        <v>60</v>
      </c>
      <c r="Z26" s="40">
        <f>CEILING((52%*Q8),5)</f>
        <v>55</v>
      </c>
      <c r="AA26" s="39">
        <v>3</v>
      </c>
      <c r="AB26" s="157"/>
      <c r="AC26" s="158"/>
      <c r="AD26" s="1"/>
    </row>
    <row r="27" spans="1:30" x14ac:dyDescent="0.2">
      <c r="A27" s="151" t="s">
        <v>178</v>
      </c>
      <c r="B27" s="152"/>
      <c r="C27" s="42"/>
      <c r="D27" s="43"/>
      <c r="E27" s="44"/>
      <c r="F27" s="45"/>
      <c r="G27" s="44"/>
      <c r="H27" s="179"/>
      <c r="I27" s="180"/>
      <c r="J27" s="24"/>
      <c r="K27" s="151" t="s">
        <v>178</v>
      </c>
      <c r="L27" s="152"/>
      <c r="M27" s="42"/>
      <c r="N27" s="46"/>
      <c r="O27" s="47"/>
      <c r="P27" s="48"/>
      <c r="Q27" s="44"/>
      <c r="R27" s="149"/>
      <c r="S27" s="150"/>
      <c r="T27" s="24"/>
      <c r="U27" s="151" t="s">
        <v>178</v>
      </c>
      <c r="V27" s="152"/>
      <c r="W27" s="42"/>
      <c r="X27" s="43"/>
      <c r="Y27" s="44"/>
      <c r="Z27" s="45"/>
      <c r="AA27" s="44"/>
      <c r="AB27" s="149"/>
      <c r="AC27" s="150"/>
      <c r="AD27" s="1"/>
    </row>
    <row r="28" spans="1:30" ht="12.75" x14ac:dyDescent="0.2">
      <c r="A28" s="172" t="s">
        <v>193</v>
      </c>
      <c r="B28" s="173"/>
      <c r="C28" s="49">
        <v>8</v>
      </c>
      <c r="D28" s="142" t="s">
        <v>194</v>
      </c>
      <c r="E28" s="143"/>
      <c r="F28" s="144"/>
      <c r="G28" s="44">
        <v>3</v>
      </c>
      <c r="H28" s="149"/>
      <c r="I28" s="150"/>
      <c r="J28" s="24"/>
      <c r="K28" s="183" t="s">
        <v>17</v>
      </c>
      <c r="L28" s="184"/>
      <c r="M28" s="63">
        <v>10</v>
      </c>
      <c r="N28" s="43">
        <f>CEILING((11%*Q8),5)</f>
        <v>15</v>
      </c>
      <c r="O28" s="44" t="s">
        <v>60</v>
      </c>
      <c r="P28" s="45">
        <f>CEILING((13%*Q8),5)</f>
        <v>15</v>
      </c>
      <c r="Q28" s="44">
        <v>3</v>
      </c>
      <c r="R28" s="149"/>
      <c r="S28" s="150"/>
      <c r="T28" s="24"/>
      <c r="U28" s="172" t="s">
        <v>195</v>
      </c>
      <c r="V28" s="173"/>
      <c r="W28" s="49">
        <v>8</v>
      </c>
      <c r="X28" s="142" t="s">
        <v>194</v>
      </c>
      <c r="Y28" s="143"/>
      <c r="Z28" s="144"/>
      <c r="AA28" s="44">
        <v>3</v>
      </c>
      <c r="AB28" s="149"/>
      <c r="AC28" s="150"/>
      <c r="AD28" s="1"/>
    </row>
    <row r="29" spans="1:30" x14ac:dyDescent="0.2">
      <c r="A29" s="151" t="s">
        <v>178</v>
      </c>
      <c r="B29" s="152"/>
      <c r="C29" s="50"/>
      <c r="D29" s="43"/>
      <c r="E29" s="44"/>
      <c r="F29" s="45"/>
      <c r="G29" s="51"/>
      <c r="H29" s="149"/>
      <c r="I29" s="150"/>
      <c r="J29" s="24"/>
      <c r="K29" s="151" t="s">
        <v>178</v>
      </c>
      <c r="L29" s="152"/>
      <c r="M29" s="80"/>
      <c r="N29" s="46"/>
      <c r="O29" s="47"/>
      <c r="P29" s="48"/>
      <c r="Q29" s="3"/>
      <c r="R29" s="235"/>
      <c r="S29" s="236"/>
      <c r="T29" s="24"/>
      <c r="U29" s="151" t="s">
        <v>178</v>
      </c>
      <c r="V29" s="152"/>
      <c r="W29" s="50"/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2" t="s">
        <v>82</v>
      </c>
      <c r="B30" s="173"/>
      <c r="C30" s="52">
        <v>8</v>
      </c>
      <c r="D30" s="53">
        <f>CEILING((14.5%*Q8),5)</f>
        <v>15</v>
      </c>
      <c r="E30" s="54" t="s">
        <v>60</v>
      </c>
      <c r="F30" s="55">
        <f>CEILING((17.5%*Q8),5)</f>
        <v>20</v>
      </c>
      <c r="G30" s="54">
        <v>3</v>
      </c>
      <c r="H30" s="264"/>
      <c r="I30" s="178"/>
      <c r="J30" s="24"/>
      <c r="K30" s="170" t="s">
        <v>196</v>
      </c>
      <c r="L30" s="171"/>
      <c r="M30" s="52">
        <v>12</v>
      </c>
      <c r="N30" s="220" t="s">
        <v>59</v>
      </c>
      <c r="O30" s="221"/>
      <c r="P30" s="222"/>
      <c r="Q30" s="54">
        <v>3</v>
      </c>
      <c r="R30" s="147"/>
      <c r="S30" s="148"/>
      <c r="T30" s="24"/>
      <c r="U30" s="172" t="s">
        <v>82</v>
      </c>
      <c r="V30" s="173"/>
      <c r="W30" s="52">
        <v>8</v>
      </c>
      <c r="X30" s="53">
        <f>CEILING((14.5%*Q8),5)</f>
        <v>15</v>
      </c>
      <c r="Y30" s="54" t="s">
        <v>60</v>
      </c>
      <c r="Z30" s="55">
        <f>CEILING((17.5%*Q8),5)</f>
        <v>20</v>
      </c>
      <c r="AA30" s="54">
        <v>3</v>
      </c>
      <c r="AB30" s="147"/>
      <c r="AC30" s="148"/>
      <c r="AD30" s="1"/>
    </row>
    <row r="31" spans="1:30" ht="12.75" x14ac:dyDescent="0.2">
      <c r="A31" s="174"/>
      <c r="B31" s="175"/>
      <c r="C31" s="37"/>
      <c r="D31" s="38"/>
      <c r="E31" s="39"/>
      <c r="F31" s="40"/>
      <c r="G31" s="39"/>
      <c r="H31" s="176"/>
      <c r="I31" s="177"/>
      <c r="J31" s="24"/>
      <c r="K31" s="153"/>
      <c r="L31" s="154"/>
      <c r="M31" s="37"/>
      <c r="N31" s="38"/>
      <c r="O31" s="39"/>
      <c r="P31" s="40"/>
      <c r="Q31" s="39"/>
      <c r="R31" s="157"/>
      <c r="S31" s="158"/>
      <c r="T31" s="24"/>
      <c r="U31" s="155" t="s">
        <v>197</v>
      </c>
      <c r="V31" s="237"/>
      <c r="W31" s="42"/>
      <c r="X31" s="81"/>
      <c r="Y31" s="81"/>
      <c r="Z31" s="82"/>
      <c r="AA31" s="39"/>
      <c r="AB31" s="157"/>
      <c r="AC31" s="158"/>
      <c r="AD31" s="1"/>
    </row>
    <row r="32" spans="1:30" ht="12.75" x14ac:dyDescent="0.2">
      <c r="A32" s="172"/>
      <c r="B32" s="173"/>
      <c r="C32" s="42"/>
      <c r="D32" s="43"/>
      <c r="E32" s="44"/>
      <c r="F32" s="45"/>
      <c r="G32" s="44"/>
      <c r="H32" s="149"/>
      <c r="I32" s="150"/>
      <c r="J32" s="24"/>
      <c r="K32" s="151"/>
      <c r="L32" s="152"/>
      <c r="M32" s="50"/>
      <c r="N32" s="43"/>
      <c r="O32" s="44"/>
      <c r="P32" s="45"/>
      <c r="Q32" s="51"/>
      <c r="R32" s="149"/>
      <c r="S32" s="150"/>
      <c r="T32" s="24"/>
      <c r="U32" s="172" t="s">
        <v>198</v>
      </c>
      <c r="V32" s="173"/>
      <c r="W32" s="42">
        <v>5</v>
      </c>
      <c r="X32" s="64">
        <f>CEILING((62.5%*(90%*(N8*45%))),5)</f>
        <v>30</v>
      </c>
      <c r="Y32" s="44" t="s">
        <v>60</v>
      </c>
      <c r="Z32" s="45">
        <f>CEILING((67.5%*(90%*(N8*45%))),5)</f>
        <v>30</v>
      </c>
      <c r="AA32" s="44">
        <v>1</v>
      </c>
      <c r="AB32" s="149"/>
      <c r="AC32" s="150"/>
      <c r="AD32" s="1"/>
    </row>
    <row r="33" spans="1:30" ht="12.75" x14ac:dyDescent="0.2">
      <c r="A33" s="172"/>
      <c r="B33" s="173"/>
      <c r="C33" s="49"/>
      <c r="D33" s="43"/>
      <c r="E33" s="44"/>
      <c r="F33" s="45"/>
      <c r="G33" s="44"/>
      <c r="H33" s="149"/>
      <c r="I33" s="150"/>
      <c r="J33" s="24"/>
      <c r="K33" s="151"/>
      <c r="L33" s="152"/>
      <c r="M33" s="50"/>
      <c r="N33" s="43"/>
      <c r="O33" s="44"/>
      <c r="P33" s="45"/>
      <c r="Q33" s="51"/>
      <c r="R33" s="149"/>
      <c r="S33" s="150"/>
      <c r="T33" s="24"/>
      <c r="U33" s="164"/>
      <c r="V33" s="165"/>
      <c r="W33" s="49">
        <v>5</v>
      </c>
      <c r="X33" s="43">
        <f>CEILING((67.5%*(90%*(N8*45%))),5)</f>
        <v>30</v>
      </c>
      <c r="Y33" s="44" t="s">
        <v>60</v>
      </c>
      <c r="Z33" s="45">
        <f>CEILING((72.5%*(90%*(N8*45%))),5)</f>
        <v>30</v>
      </c>
      <c r="AA33" s="44">
        <v>1</v>
      </c>
      <c r="AB33" s="149"/>
      <c r="AC33" s="150"/>
      <c r="AD33" s="1"/>
    </row>
    <row r="34" spans="1:30" x14ac:dyDescent="0.2">
      <c r="A34" s="151"/>
      <c r="B34" s="152"/>
      <c r="C34" s="50"/>
      <c r="D34" s="43"/>
      <c r="E34" s="44"/>
      <c r="F34" s="45"/>
      <c r="G34" s="51"/>
      <c r="H34" s="149"/>
      <c r="I34" s="150"/>
      <c r="J34" s="24"/>
      <c r="K34" s="151"/>
      <c r="L34" s="152"/>
      <c r="M34" s="50"/>
      <c r="N34" s="43"/>
      <c r="O34" s="44"/>
      <c r="P34" s="45"/>
      <c r="Q34" s="51"/>
      <c r="R34" s="149"/>
      <c r="S34" s="150"/>
      <c r="T34" s="24"/>
      <c r="U34" s="151"/>
      <c r="V34" s="152"/>
      <c r="W34" s="50">
        <v>5</v>
      </c>
      <c r="X34" s="43">
        <f>CEILING((72.5%*(90%*(N8*45%))),5)</f>
        <v>30</v>
      </c>
      <c r="Y34" s="44" t="s">
        <v>60</v>
      </c>
      <c r="Z34" s="45">
        <f>CEILING((77.5%*(90%*(N8*45%))),5)</f>
        <v>35</v>
      </c>
      <c r="AA34" s="57">
        <v>1</v>
      </c>
      <c r="AB34" s="149"/>
      <c r="AC34" s="150"/>
      <c r="AD34" s="1"/>
    </row>
    <row r="35" spans="1:30" ht="13.5" thickBot="1" x14ac:dyDescent="0.25">
      <c r="A35" s="170"/>
      <c r="B35" s="171"/>
      <c r="C35" s="52"/>
      <c r="D35" s="53"/>
      <c r="E35" s="54"/>
      <c r="F35" s="55"/>
      <c r="G35" s="54"/>
      <c r="H35" s="147"/>
      <c r="I35" s="148"/>
      <c r="J35" s="24"/>
      <c r="K35" s="170"/>
      <c r="L35" s="171"/>
      <c r="M35" s="52"/>
      <c r="N35" s="53"/>
      <c r="O35" s="54"/>
      <c r="P35" s="55"/>
      <c r="Q35" s="54"/>
      <c r="R35" s="147"/>
      <c r="S35" s="148"/>
      <c r="T35" s="24"/>
      <c r="U35" s="170"/>
      <c r="V35" s="171"/>
      <c r="W35" s="52"/>
      <c r="X35" s="53"/>
      <c r="Y35" s="54"/>
      <c r="Z35" s="55"/>
      <c r="AA35" s="54"/>
      <c r="AB35" s="147"/>
      <c r="AC35" s="148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3"/>
      <c r="B41" s="154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166"/>
      <c r="B42" s="168"/>
      <c r="C42" s="50"/>
      <c r="D42" s="83"/>
      <c r="E42" s="83"/>
      <c r="F42" s="83"/>
      <c r="G42" s="84"/>
      <c r="H42" s="260"/>
      <c r="I42" s="261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ht="12.75" x14ac:dyDescent="0.2">
      <c r="A43" s="166"/>
      <c r="B43" s="168"/>
      <c r="C43" s="50"/>
      <c r="D43" s="85"/>
      <c r="E43" s="85"/>
      <c r="F43" s="85"/>
      <c r="G43" s="84"/>
      <c r="H43" s="258"/>
      <c r="I43" s="259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66"/>
      <c r="B44" s="168"/>
      <c r="C44" s="50"/>
      <c r="D44" s="43"/>
      <c r="E44" s="44"/>
      <c r="F44" s="45"/>
      <c r="G44" s="51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59"/>
      <c r="B45" s="161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60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D15:F15"/>
    <mergeCell ref="N15:P15"/>
    <mergeCell ref="X15:Z15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N18:P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D20:F20"/>
    <mergeCell ref="X20:Z20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5:B25"/>
    <mergeCell ref="H25:I25"/>
    <mergeCell ref="K25:L25"/>
    <mergeCell ref="R25:S25"/>
    <mergeCell ref="U25:V25"/>
    <mergeCell ref="AB25:AC25"/>
    <mergeCell ref="A24:B24"/>
    <mergeCell ref="H24:I24"/>
    <mergeCell ref="K24:L24"/>
    <mergeCell ref="R24:S24"/>
    <mergeCell ref="U24:V24"/>
    <mergeCell ref="AB24:AC24"/>
    <mergeCell ref="D25:F25"/>
    <mergeCell ref="N25:P25"/>
    <mergeCell ref="X25:Z25"/>
    <mergeCell ref="A27:B27"/>
    <mergeCell ref="H27:I27"/>
    <mergeCell ref="K27:L27"/>
    <mergeCell ref="R27:S27"/>
    <mergeCell ref="U27:V27"/>
    <mergeCell ref="AB27:AC27"/>
    <mergeCell ref="A26:B26"/>
    <mergeCell ref="H26:I26"/>
    <mergeCell ref="K26:L26"/>
    <mergeCell ref="R26:S26"/>
    <mergeCell ref="U26:V26"/>
    <mergeCell ref="AB26:AC26"/>
    <mergeCell ref="N26:P26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AB28:AC28"/>
    <mergeCell ref="D28:F28"/>
    <mergeCell ref="X28:Z28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R30:S30"/>
    <mergeCell ref="U30:V30"/>
    <mergeCell ref="AB30:AC30"/>
    <mergeCell ref="N30:P30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</mergeCells>
  <conditionalFormatting sqref="D11:F14 D16:F19 D21:F24 D26:F29 D31:F34 D36:F39 D41:F44 G11:I45 C11:C45 N11:P14 N16:P19 N21:P24 N26:P29 N31:P34 N36:P39 N41:P44 Q11:S45 M11:M45 X11:Z14 X16:Z19 X21:Z24 X26:Z29 X31:Z34 X36:Z39 X41:Z44 W11:W44 AA11:AC44">
    <cfRule type="expression" dxfId="1105" priority="28" stopIfTrue="1">
      <formula>ISERROR(C11)</formula>
    </cfRule>
  </conditionalFormatting>
  <conditionalFormatting sqref="Q9:S9 AA9:AC9 G9:I9">
    <cfRule type="cellIs" dxfId="1104" priority="27" stopIfTrue="1" operator="equal">
      <formula>0</formula>
    </cfRule>
  </conditionalFormatting>
  <conditionalFormatting sqref="A16:B16 A18:B18 A23:B23 A21:B21">
    <cfRule type="expression" dxfId="1103" priority="26" stopIfTrue="1">
      <formula>AND(XFA16&gt;0,A16=0)</formula>
    </cfRule>
  </conditionalFormatting>
  <conditionalFormatting sqref="U16:V16 U11:V11 U18:V18">
    <cfRule type="expression" dxfId="1102" priority="25" stopIfTrue="1">
      <formula>AND(#REF!&gt;0,U11=0)</formula>
    </cfRule>
  </conditionalFormatting>
  <conditionalFormatting sqref="K16:L16 K18:L18">
    <cfRule type="expression" dxfId="1101" priority="24" stopIfTrue="1">
      <formula>AND(#REF!&gt;0,K16=0)</formula>
    </cfRule>
  </conditionalFormatting>
  <conditionalFormatting sqref="K21:L21 K23:L23">
    <cfRule type="expression" dxfId="1100" priority="23" stopIfTrue="1">
      <formula>AND(#REF!&gt;0,K21=0)</formula>
    </cfRule>
  </conditionalFormatting>
  <conditionalFormatting sqref="K28:L28">
    <cfRule type="expression" dxfId="1099" priority="22" stopIfTrue="1">
      <formula>AND(G28&gt;0,K28=0)</formula>
    </cfRule>
  </conditionalFormatting>
  <conditionalFormatting sqref="U18:V18">
    <cfRule type="expression" dxfId="1098" priority="21" stopIfTrue="1">
      <formula>AND(Q18&gt;0,U18=0)</formula>
    </cfRule>
  </conditionalFormatting>
  <conditionalFormatting sqref="U23:V23">
    <cfRule type="expression" dxfId="1097" priority="20" stopIfTrue="1">
      <formula>AND(Q23&gt;0,U23=0)</formula>
    </cfRule>
  </conditionalFormatting>
  <conditionalFormatting sqref="K21:L21">
    <cfRule type="expression" dxfId="1096" priority="19" stopIfTrue="1">
      <formula>AND(G21&gt;0,K21=0)</formula>
    </cfRule>
  </conditionalFormatting>
  <conditionalFormatting sqref="K21:L21">
    <cfRule type="expression" dxfId="1095" priority="18" stopIfTrue="1">
      <formula>AND(G21&gt;0,K21=0)</formula>
    </cfRule>
  </conditionalFormatting>
  <conditionalFormatting sqref="U11:V11">
    <cfRule type="expression" dxfId="1094" priority="17" stopIfTrue="1">
      <formula>AND(Q11&gt;0,U11=0)</formula>
    </cfRule>
  </conditionalFormatting>
  <conditionalFormatting sqref="U11:V11">
    <cfRule type="expression" dxfId="1093" priority="16" stopIfTrue="1">
      <formula>AND(Q11&gt;0,U11=0)</formula>
    </cfRule>
  </conditionalFormatting>
  <conditionalFormatting sqref="K16:L16">
    <cfRule type="expression" dxfId="1092" priority="15" stopIfTrue="1">
      <formula>AND(G16&gt;0,K16=0)</formula>
    </cfRule>
  </conditionalFormatting>
  <conditionalFormatting sqref="W45 AA45:AC45">
    <cfRule type="expression" dxfId="1091" priority="14" stopIfTrue="1">
      <formula>ISERROR(W45)</formula>
    </cfRule>
  </conditionalFormatting>
  <conditionalFormatting sqref="K16:L16 K18:L18 K23:L23 K21:L21">
    <cfRule type="expression" dxfId="1090" priority="13" stopIfTrue="1">
      <formula>AND(G16&gt;0,K16=0)</formula>
    </cfRule>
  </conditionalFormatting>
  <conditionalFormatting sqref="U16:V16 U18:V18 U23:V23 U21:V21">
    <cfRule type="expression" dxfId="1089" priority="12" stopIfTrue="1">
      <formula>AND(Q16&gt;0,U16=0)</formula>
    </cfRule>
  </conditionalFormatting>
  <conditionalFormatting sqref="N27:P29 X41:Z44 X16:Z19 X21:Z24 D26:F29 N41:P44 D31:F34 D16:F19 D21:F24 D11:F14 X29:Z29 X26:Z27 N16:P17 Q11:S29 D41:F44 D36:F39 N36:P39 X36:Z39 AA11:AC45 G11:H45 N11:P14 X11:Z14 N19:P24 M30:S30 N31:P34 M11:M29 M31:M45 Q31:S45 I44:I45 I11:I41 C11:C45 Z31:Z34 X32:Y34 W11:W45">
    <cfRule type="expression" dxfId="1088" priority="11" stopIfTrue="1">
      <formula>ISERROR(C11)</formula>
    </cfRule>
  </conditionalFormatting>
  <conditionalFormatting sqref="Q9:S9 AA9:AC9 G9:I9">
    <cfRule type="cellIs" dxfId="1087" priority="10" stopIfTrue="1" operator="equal">
      <formula>0</formula>
    </cfRule>
  </conditionalFormatting>
  <conditionalFormatting sqref="A16:B16 A18:B18 A23:B23 A21:B21 A25:B26">
    <cfRule type="expression" dxfId="1086" priority="9" stopIfTrue="1">
      <formula>AND(XFA16&gt;0,A16=0)</formula>
    </cfRule>
  </conditionalFormatting>
  <conditionalFormatting sqref="U16:V16 U18:V18 K26:L26">
    <cfRule type="expression" dxfId="1085" priority="8" stopIfTrue="1">
      <formula>AND(#REF!&gt;0,K16=0)</formula>
    </cfRule>
  </conditionalFormatting>
  <conditionalFormatting sqref="K16:L16 K18:L18">
    <cfRule type="expression" dxfId="1084" priority="7" stopIfTrue="1">
      <formula>AND(#REF!&gt;0,K16=0)</formula>
    </cfRule>
  </conditionalFormatting>
  <conditionalFormatting sqref="K21:L21 K23:L23">
    <cfRule type="expression" dxfId="1083" priority="6" stopIfTrue="1">
      <formula>AND(#REF!&gt;0,K21=0)</formula>
    </cfRule>
  </conditionalFormatting>
  <conditionalFormatting sqref="U16:V16 U18:V18">
    <cfRule type="expression" dxfId="1082" priority="5" stopIfTrue="1">
      <formula>AND(#REF!&gt;0,U16=0)</formula>
    </cfRule>
  </conditionalFormatting>
  <conditionalFormatting sqref="K16:L16 K18:L18 A20:B20">
    <cfRule type="expression" dxfId="1081" priority="4" stopIfTrue="1">
      <formula>AND(#REF!&gt;0,A16=0)</formula>
    </cfRule>
  </conditionalFormatting>
  <conditionalFormatting sqref="K21:L21">
    <cfRule type="expression" dxfId="1080" priority="3" stopIfTrue="1">
      <formula>AND(G21&gt;0,K21=0)</formula>
    </cfRule>
  </conditionalFormatting>
  <conditionalFormatting sqref="W45 AA45:AC45">
    <cfRule type="expression" dxfId="1079" priority="2" stopIfTrue="1">
      <formula>ISERROR(W45)</formula>
    </cfRule>
  </conditionalFormatting>
  <conditionalFormatting sqref="W45 AA45:AC45">
    <cfRule type="expression" dxfId="1078" priority="1" stopIfTrue="1">
      <formula>ISERROR(W45)</formula>
    </cfRule>
  </conditionalFormatting>
  <dataValidations xWindow="481" yWindow="314" count="11"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21:S21 R16:S16 R26:S26 R31:S31 R11:S11 R41:S41 H36:I36 AB31:AC31 AB41:AC41 R36:S36 AB16:AC16 AB26:AC26 H31:I31 AB36:AC36 H41:I41 H21:I21 H16:I16 H26:I26 H11:I11">
      <formula1>Notes</formula1>
    </dataValidation>
    <dataValidation type="list" allowBlank="1" showInputMessage="1" showErrorMessage="1" sqref="AB27:AC30 R32:S35 AB37:AC37 AB38 R37:S37 R38 H39:I40 H37:I37 AB39:AC40 H38 R42:S45 AB17:AC20 AB32:AC35 R39:S40 H12:I15 AB22:AC25 R12:S15 R27:S30 H44:I45 H17:I20 AB11:AC15 H27:I27 H22:I25 H28 R17:S20 H33 H34:I35 H29:I30 H32:I32 R22:S25 AB42:AC44">
      <formula1>Notes</formula1>
    </dataValidation>
    <dataValidation allowBlank="1" showInputMessage="1" showErrorMessage="1" promptTitle="# of Repetitions" prompt="Manually enter the appropriate number of repetitions." sqref="W26 M21 C36 M41 M11 M31 M16 M26 W16 W21 M36 W41 W11 C21 C11 C26 C16 C41 W36 C31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U35:U36 U20 U23 K25 A35:A36 K15 U15 K30 U11 U38 K35:K36 K40 K38 U40 A38 A40:A41 A45 A30:A31 A15 A11 A33 A28 A25:B26 U30">
      <formula1>INDIRECT(HLOOKUP(XFA11,SECONDARYLOOKUP,2,FALSE))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18:V18 K43 K16:L16 K31 U31 U16:V16 U41 K41 U28 U26 K20 U33 U13 U43 K45 U21 K18:L18 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0:B2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23 K21 K26:L26 A16">
      <formula1>INDIRECT(HLOOKUP(#REF!,SECONDARYLOOKUP,2,FALSE))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A21:B21" r:id="rId4" display="Step-Up"/>
    <hyperlink ref="A30:B30" r:id="rId5" display="DB Curl to Arnold"/>
    <hyperlink ref="A26:B26" r:id="rId6" display="DB Row"/>
    <hyperlink ref="A23:B23" r:id="rId7" display="DB RDL"/>
    <hyperlink ref="A20:B20" r:id="rId8" display="Full Bench Curl-Up"/>
    <hyperlink ref="A18:B18" r:id="rId9" display="Lat Pull Down"/>
    <hyperlink ref="A25:B25" r:id="rId10" display="MB Twist"/>
    <hyperlink ref="A16:B16" r:id="rId11" display="DB Bench Press"/>
    <hyperlink ref="A11:B11" r:id="rId12" display="Back Squat"/>
    <hyperlink ref="A28:B28" r:id="rId13" display="Manual Clams"/>
    <hyperlink ref="U23:V23" r:id="rId14" display="In-Line RDL"/>
    <hyperlink ref="K26:L26" r:id="rId15" display="PB Leg Curl"/>
    <hyperlink ref="K23:L23" r:id="rId16" display="Alt DB Shoulder Press"/>
    <hyperlink ref="U25:V25" r:id="rId17" display="Cobras"/>
    <hyperlink ref="U20:V20" r:id="rId18" display="Gopher U-Abs"/>
    <hyperlink ref="K11:L11" r:id="rId19" display="Bench Press"/>
    <hyperlink ref="U11:V11" r:id="rId20" display="Hex Deadlift"/>
    <hyperlink ref="K16:L16" r:id="rId21" display="Front Squat"/>
    <hyperlink ref="K18:L18" r:id="rId22" display="SL Calf Raises"/>
    <hyperlink ref="U16:V16" r:id="rId23" display="Close Grip Bench"/>
    <hyperlink ref="K25:L25" r:id="rId24" display="Prone Forearm Bridge"/>
    <hyperlink ref="U18:V18" r:id="rId25" display="Dynamic Lat Pull"/>
    <hyperlink ref="U21:V21" r:id="rId26" display="DB Walking Lunge"/>
    <hyperlink ref="U28:V28" r:id="rId27" display="Manual Leg Adduction"/>
    <hyperlink ref="U26:V26" r:id="rId28" display="Barbell BO Row"/>
    <hyperlink ref="A37:B37" r:id="rId29" display="Foam Roller"/>
    <hyperlink ref="A39:B39" r:id="rId30" display="Lying Wall Leg Shakes"/>
    <hyperlink ref="K37:L37" r:id="rId31" display="Isometric Chest Hold"/>
    <hyperlink ref="U37:V37" r:id="rId32" display="Foam Roller"/>
    <hyperlink ref="U39:V39" r:id="rId33" display="Hang Twist"/>
    <hyperlink ref="K21:L21" r:id="rId34" display="DB Incline Press"/>
    <hyperlink ref="A15:B15" r:id="rId35" display="Jump Squat"/>
    <hyperlink ref="K15:L15" r:id="rId36" display="MB Pass"/>
    <hyperlink ref="K20:L20" r:id="rId37" display="Rear Deltoid"/>
    <hyperlink ref="K28:L28" r:id="rId38" display="Sup-Pro Tri Ext"/>
    <hyperlink ref="K30:L30" r:id="rId39" display="Supermans"/>
    <hyperlink ref="U15:V15" r:id="rId40" display="Tuck Jumps"/>
    <hyperlink ref="U32:V32" r:id="rId41" display="Single Leg Squat"/>
    <hyperlink ref="U30:V30" r:id="rId42" display="DB Curl to Arnold"/>
    <hyperlink ref="K39:L39" r:id="rId43" display="Lying Wall Leg Shakes"/>
    <hyperlink ref="E18" r:id="rId44"/>
    <hyperlink ref="E11" r:id="rId45"/>
    <hyperlink ref="Y18" r:id="rId46"/>
    <hyperlink ref="O11" r:id="rId47"/>
    <hyperlink ref="E16" r:id="rId48"/>
    <hyperlink ref="O16" r:id="rId49"/>
    <hyperlink ref="Y16" r:id="rId50"/>
    <hyperlink ref="Y26" r:id="rId51"/>
    <hyperlink ref="E21" r:id="rId52"/>
    <hyperlink ref="Y11" r:id="rId53"/>
    <hyperlink ref="U13:V13" r:id="rId54" display="(see below)"/>
    <hyperlink ref="B3:G3" r:id="rId55" display="3-Way Ham Touch X 9/leg"/>
    <hyperlink ref="B4:G4" r:id="rId56" display="Toe Reach Squat X 10"/>
    <hyperlink ref="B5:G5" r:id="rId57" display="Cuban Press Incline F8 X 8"/>
    <hyperlink ref="B6:G6" r:id="rId58" display="FWD Leg Cirlces 2X5/leg"/>
    <hyperlink ref="B7:G7" r:id="rId59" display="BKWD Leg Circles 2X5/leg"/>
    <hyperlink ref="L5:Q5" r:id="rId60" display="Tea Cup X 6/leg"/>
    <hyperlink ref="L6:Q6" r:id="rId61" display="Scap Push-Ups X 10"/>
    <hyperlink ref="L3:Q3" r:id="rId62" display="3-Way Ham Touch X 9/leg"/>
    <hyperlink ref="L4:Q4" r:id="rId63" display="Toe Reach Squat X 10"/>
    <hyperlink ref="V5:AA5" r:id="rId64" display="Standing D1 X 6/leg"/>
    <hyperlink ref="V6:AA6" r:id="rId65" display="Standing D2 X 6/leg"/>
    <hyperlink ref="V3:AA3" r:id="rId66" display="3-Way Ham Touch X 9/leg"/>
    <hyperlink ref="V4:AA4" r:id="rId67" display="Toe Reach Squat X 10"/>
  </hyperlinks>
  <pageMargins left="0.45" right="0.2" top="0.25" bottom="0.25" header="0.05" footer="0.05"/>
  <pageSetup scale="99" orientation="landscape" r:id="rId68"/>
  <drawing r:id="rId6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F13" sqref="F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204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204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204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3</v>
      </c>
      <c r="D11" s="38">
        <f>CEILING((67.5%*(90%*N8)),5)</f>
        <v>65</v>
      </c>
      <c r="E11" s="74" t="s">
        <v>60</v>
      </c>
      <c r="F11" s="40">
        <f>CEILING((72.5%*(90%*N8)),5)</f>
        <v>70</v>
      </c>
      <c r="G11" s="39">
        <v>1</v>
      </c>
      <c r="H11" s="200"/>
      <c r="I11" s="201"/>
      <c r="J11" s="24"/>
      <c r="K11" s="183" t="s">
        <v>15</v>
      </c>
      <c r="L11" s="184"/>
      <c r="M11" s="37">
        <v>3</v>
      </c>
      <c r="N11" s="38">
        <f>CEILING((67.5%*(90%*Q8)),5)</f>
        <v>65</v>
      </c>
      <c r="O11" s="75" t="s">
        <v>60</v>
      </c>
      <c r="P11" s="40">
        <f>CEILING((72.5%*(90%*Q8)),5)</f>
        <v>70</v>
      </c>
      <c r="Q11" s="39">
        <v>1</v>
      </c>
      <c r="R11" s="200"/>
      <c r="S11" s="201"/>
      <c r="T11" s="24"/>
      <c r="U11" s="174" t="s">
        <v>176</v>
      </c>
      <c r="V11" s="175"/>
      <c r="W11" s="37">
        <v>3</v>
      </c>
      <c r="X11" s="38">
        <f>CEILING((67.5%*(90%*S8)),5)</f>
        <v>65</v>
      </c>
      <c r="Y11" s="75" t="s">
        <v>60</v>
      </c>
      <c r="Z11" s="40">
        <f>CEILING((72.5%*(90%*S8)),5)</f>
        <v>70</v>
      </c>
      <c r="AA11" s="39">
        <v>1</v>
      </c>
      <c r="AB11" s="149"/>
      <c r="AC11" s="150"/>
      <c r="AD11" s="1"/>
    </row>
    <row r="12" spans="1:30" x14ac:dyDescent="0.2">
      <c r="A12" s="151"/>
      <c r="B12" s="152"/>
      <c r="C12" s="42">
        <v>3</v>
      </c>
      <c r="D12" s="43">
        <f>CEILING((77.5%*(90%*N8)),5)</f>
        <v>70</v>
      </c>
      <c r="E12" s="44" t="s">
        <v>60</v>
      </c>
      <c r="F12" s="45">
        <f>CEILING((82.5%*(90%*N8)),5)</f>
        <v>75</v>
      </c>
      <c r="G12" s="44">
        <v>1</v>
      </c>
      <c r="H12" s="181"/>
      <c r="I12" s="182"/>
      <c r="J12" s="24"/>
      <c r="K12" s="151"/>
      <c r="L12" s="152"/>
      <c r="M12" s="42">
        <v>3</v>
      </c>
      <c r="N12" s="43">
        <f>CEILING((77.5%*(90%*Q8)),5)</f>
        <v>70</v>
      </c>
      <c r="O12" s="44" t="s">
        <v>60</v>
      </c>
      <c r="P12" s="45">
        <f>CEILING((82.5%*(90%*Q8)),5)</f>
        <v>75</v>
      </c>
      <c r="Q12" s="44">
        <v>1</v>
      </c>
      <c r="R12" s="181"/>
      <c r="S12" s="182"/>
      <c r="T12" s="24"/>
      <c r="U12" s="151" t="s">
        <v>177</v>
      </c>
      <c r="V12" s="152"/>
      <c r="W12" s="42">
        <v>3</v>
      </c>
      <c r="X12" s="43">
        <f>CEILING((77.5%*(90%*S8)),5)</f>
        <v>70</v>
      </c>
      <c r="Y12" s="44" t="s">
        <v>60</v>
      </c>
      <c r="Z12" s="45">
        <f>CEILING((82.5%*(90%*S8)),5)</f>
        <v>75</v>
      </c>
      <c r="AA12" s="44">
        <v>1</v>
      </c>
      <c r="AB12" s="149"/>
      <c r="AC12" s="150"/>
      <c r="AD12" s="1"/>
    </row>
    <row r="13" spans="1:30" ht="12.75" x14ac:dyDescent="0.2">
      <c r="A13" s="151" t="s">
        <v>178</v>
      </c>
      <c r="B13" s="152"/>
      <c r="C13" s="63">
        <v>3</v>
      </c>
      <c r="D13" s="43">
        <f>CEILING((87.5%*(90%*N8)),5)</f>
        <v>80</v>
      </c>
      <c r="E13" s="44" t="s">
        <v>60</v>
      </c>
      <c r="F13" s="45">
        <f>CEILING((92.5%*(90%*N8)),5)</f>
        <v>85</v>
      </c>
      <c r="G13" s="44">
        <v>1</v>
      </c>
      <c r="H13" s="149"/>
      <c r="I13" s="150"/>
      <c r="J13" s="24"/>
      <c r="K13" s="151" t="s">
        <v>178</v>
      </c>
      <c r="L13" s="152"/>
      <c r="M13" s="63">
        <v>3</v>
      </c>
      <c r="N13" s="43">
        <f>CEILING((87.5%*(90%*Q8)),5)</f>
        <v>80</v>
      </c>
      <c r="O13" s="44" t="s">
        <v>60</v>
      </c>
      <c r="P13" s="45">
        <f>CEILING((92.5%*(90%*Q8)),5)</f>
        <v>85</v>
      </c>
      <c r="Q13" s="44">
        <v>1</v>
      </c>
      <c r="R13" s="149"/>
      <c r="S13" s="150"/>
      <c r="T13" s="24"/>
      <c r="U13" s="267" t="s">
        <v>179</v>
      </c>
      <c r="V13" s="268"/>
      <c r="W13" s="63">
        <v>3</v>
      </c>
      <c r="X13" s="43">
        <f>CEILING((87.5%*(90%*S8)),5)</f>
        <v>80</v>
      </c>
      <c r="Y13" s="44" t="s">
        <v>60</v>
      </c>
      <c r="Z13" s="45">
        <f>CEILING((92.5%*(90%*S8)),5)</f>
        <v>85</v>
      </c>
      <c r="AA13" s="44">
        <v>1</v>
      </c>
      <c r="AB13" s="149"/>
      <c r="AC13" s="150"/>
      <c r="AD13" s="1"/>
    </row>
    <row r="14" spans="1:30" x14ac:dyDescent="0.2">
      <c r="A14" s="265"/>
      <c r="B14" s="266"/>
      <c r="C14" s="50"/>
      <c r="D14" s="43"/>
      <c r="E14" s="44"/>
      <c r="F14" s="45"/>
      <c r="G14" s="51"/>
      <c r="H14" s="149"/>
      <c r="I14" s="150"/>
      <c r="J14" s="24"/>
      <c r="K14" s="151"/>
      <c r="L14" s="152"/>
      <c r="M14" s="50"/>
      <c r="N14" s="43"/>
      <c r="O14" s="44"/>
      <c r="P14" s="45"/>
      <c r="Q14" s="51"/>
      <c r="R14" s="149"/>
      <c r="S14" s="150"/>
      <c r="T14" s="24"/>
      <c r="U14" s="151" t="s">
        <v>178</v>
      </c>
      <c r="V14" s="152"/>
      <c r="W14" s="50"/>
      <c r="X14" s="43"/>
      <c r="Y14" s="44"/>
      <c r="Z14" s="45"/>
      <c r="AA14" s="51"/>
      <c r="AB14" s="149"/>
      <c r="AC14" s="150"/>
      <c r="AD14" s="1"/>
    </row>
    <row r="15" spans="1:30" ht="13.5" thickBot="1" x14ac:dyDescent="0.25">
      <c r="A15" s="170" t="s">
        <v>180</v>
      </c>
      <c r="B15" s="171"/>
      <c r="C15" s="52">
        <v>5</v>
      </c>
      <c r="D15" s="220" t="s">
        <v>59</v>
      </c>
      <c r="E15" s="221"/>
      <c r="F15" s="222"/>
      <c r="G15" s="54">
        <v>3</v>
      </c>
      <c r="H15" s="147"/>
      <c r="I15" s="148"/>
      <c r="J15" s="24"/>
      <c r="K15" s="170" t="s">
        <v>181</v>
      </c>
      <c r="L15" s="171"/>
      <c r="M15" s="52">
        <v>5</v>
      </c>
      <c r="N15" s="241" t="s">
        <v>182</v>
      </c>
      <c r="O15" s="242"/>
      <c r="P15" s="243"/>
      <c r="Q15" s="54">
        <v>3</v>
      </c>
      <c r="R15" s="147"/>
      <c r="S15" s="148"/>
      <c r="T15" s="24"/>
      <c r="U15" s="170" t="s">
        <v>183</v>
      </c>
      <c r="V15" s="171"/>
      <c r="W15" s="52">
        <v>5</v>
      </c>
      <c r="X15" s="53"/>
      <c r="Y15" s="54"/>
      <c r="Z15" s="55"/>
      <c r="AA15" s="54">
        <v>3</v>
      </c>
      <c r="AB15" s="147"/>
      <c r="AC15" s="148"/>
      <c r="AD15" s="1"/>
    </row>
    <row r="16" spans="1:30" ht="12.75" x14ac:dyDescent="0.2">
      <c r="A16" s="172" t="s">
        <v>33</v>
      </c>
      <c r="B16" s="173"/>
      <c r="C16" s="76">
        <v>8</v>
      </c>
      <c r="D16" s="77">
        <f>CEILING((25%*Q8),5)</f>
        <v>25</v>
      </c>
      <c r="E16" s="75" t="s">
        <v>60</v>
      </c>
      <c r="F16" s="78">
        <f>CEILING((28%*Q8),5)</f>
        <v>30</v>
      </c>
      <c r="G16" s="56">
        <v>3</v>
      </c>
      <c r="H16" s="157"/>
      <c r="I16" s="158"/>
      <c r="J16" s="24"/>
      <c r="K16" s="174" t="s">
        <v>184</v>
      </c>
      <c r="L16" s="175"/>
      <c r="M16" s="37">
        <v>8</v>
      </c>
      <c r="N16" s="38">
        <f>CEILING((52.5%*N8),5)</f>
        <v>55</v>
      </c>
      <c r="O16" s="75" t="s">
        <v>60</v>
      </c>
      <c r="P16" s="40">
        <f>CEILING((57.5%*N8),5)</f>
        <v>60</v>
      </c>
      <c r="Q16" s="39">
        <v>3</v>
      </c>
      <c r="R16" s="157"/>
      <c r="S16" s="158"/>
      <c r="T16" s="24"/>
      <c r="U16" s="174" t="s">
        <v>185</v>
      </c>
      <c r="V16" s="175"/>
      <c r="W16" s="37">
        <v>8</v>
      </c>
      <c r="X16" s="38">
        <f>CEILING((60%*Q8),5)</f>
        <v>60</v>
      </c>
      <c r="Y16" s="75" t="s">
        <v>60</v>
      </c>
      <c r="Z16" s="40">
        <f>CEILING((65%*Q8),5)</f>
        <v>65</v>
      </c>
      <c r="AA16" s="39">
        <v>3</v>
      </c>
      <c r="AB16" s="157"/>
      <c r="AC16" s="158"/>
      <c r="AD16" s="1"/>
    </row>
    <row r="17" spans="1:30" x14ac:dyDescent="0.2">
      <c r="A17" s="151" t="s">
        <v>178</v>
      </c>
      <c r="B17" s="152"/>
      <c r="C17" s="42"/>
      <c r="D17" s="43"/>
      <c r="E17" s="44"/>
      <c r="F17" s="45"/>
      <c r="G17" s="44"/>
      <c r="H17" s="185"/>
      <c r="I17" s="186"/>
      <c r="J17" s="24"/>
      <c r="K17" s="151" t="s">
        <v>178</v>
      </c>
      <c r="L17" s="152"/>
      <c r="M17" s="42"/>
      <c r="N17" s="43"/>
      <c r="O17" s="44"/>
      <c r="P17" s="45"/>
      <c r="Q17" s="44"/>
      <c r="R17" s="149"/>
      <c r="S17" s="150"/>
      <c r="T17" s="24"/>
      <c r="U17" s="151" t="s">
        <v>178</v>
      </c>
      <c r="V17" s="152"/>
      <c r="W17" s="42"/>
      <c r="X17" s="43"/>
      <c r="Y17" s="44"/>
      <c r="Z17" s="45"/>
      <c r="AA17" s="44"/>
      <c r="AB17" s="149"/>
      <c r="AC17" s="150"/>
      <c r="AD17" s="1"/>
    </row>
    <row r="18" spans="1:30" ht="12.75" x14ac:dyDescent="0.2">
      <c r="A18" s="172" t="s">
        <v>40</v>
      </c>
      <c r="B18" s="173"/>
      <c r="C18" s="49">
        <v>8</v>
      </c>
      <c r="D18" s="43">
        <f>CEILING((55%*Q8),5)</f>
        <v>55</v>
      </c>
      <c r="E18" s="79" t="s">
        <v>60</v>
      </c>
      <c r="F18" s="45">
        <f>CEILING((60%*Q8),5)</f>
        <v>60</v>
      </c>
      <c r="G18" s="44">
        <v>3</v>
      </c>
      <c r="H18" s="181"/>
      <c r="I18" s="182"/>
      <c r="J18" s="24"/>
      <c r="K18" s="172" t="s">
        <v>186</v>
      </c>
      <c r="L18" s="173"/>
      <c r="M18" s="49">
        <v>10</v>
      </c>
      <c r="N18" s="142" t="s">
        <v>58</v>
      </c>
      <c r="O18" s="143"/>
      <c r="P18" s="144"/>
      <c r="Q18" s="44">
        <v>3</v>
      </c>
      <c r="R18" s="149" t="s">
        <v>187</v>
      </c>
      <c r="S18" s="150"/>
      <c r="T18" s="24"/>
      <c r="U18" s="172" t="s">
        <v>9</v>
      </c>
      <c r="V18" s="173"/>
      <c r="W18" s="49">
        <v>8</v>
      </c>
      <c r="X18" s="43">
        <f>CEILING((41%*Q8),5)</f>
        <v>45</v>
      </c>
      <c r="Y18" s="79" t="s">
        <v>60</v>
      </c>
      <c r="Z18" s="45">
        <f>CEILING((45%*Q8),5)</f>
        <v>45</v>
      </c>
      <c r="AA18" s="44">
        <v>3</v>
      </c>
      <c r="AB18" s="149"/>
      <c r="AC18" s="150"/>
      <c r="AD18" s="1"/>
    </row>
    <row r="19" spans="1:30" x14ac:dyDescent="0.2">
      <c r="A19" s="151" t="s">
        <v>178</v>
      </c>
      <c r="B19" s="152"/>
      <c r="C19" s="50"/>
      <c r="D19" s="43"/>
      <c r="E19" s="44"/>
      <c r="F19" s="45"/>
      <c r="G19" s="57"/>
      <c r="H19" s="181"/>
      <c r="I19" s="182"/>
      <c r="J19" s="24"/>
      <c r="K19" s="151" t="s">
        <v>178</v>
      </c>
      <c r="L19" s="152"/>
      <c r="M19" s="50"/>
      <c r="N19" s="43"/>
      <c r="O19" s="44"/>
      <c r="P19" s="45"/>
      <c r="Q19" s="51"/>
      <c r="R19" s="149"/>
      <c r="S19" s="150"/>
      <c r="T19" s="24"/>
      <c r="U19" s="151" t="s">
        <v>178</v>
      </c>
      <c r="V19" s="152"/>
      <c r="W19" s="50"/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36</v>
      </c>
      <c r="B20" s="171"/>
      <c r="C20" s="52">
        <v>10</v>
      </c>
      <c r="D20" s="220" t="s">
        <v>59</v>
      </c>
      <c r="E20" s="221"/>
      <c r="F20" s="222"/>
      <c r="G20" s="54">
        <v>3</v>
      </c>
      <c r="H20" s="147"/>
      <c r="I20" s="148"/>
      <c r="J20" s="24"/>
      <c r="K20" s="170" t="s">
        <v>188</v>
      </c>
      <c r="L20" s="171"/>
      <c r="M20" s="49">
        <v>8</v>
      </c>
      <c r="N20" s="43">
        <f>CEILING((9%*Q8),5)</f>
        <v>10</v>
      </c>
      <c r="O20" s="44" t="s">
        <v>60</v>
      </c>
      <c r="P20" s="45">
        <f>CEILING((10%*Q8),5)</f>
        <v>10</v>
      </c>
      <c r="Q20" s="44">
        <v>3</v>
      </c>
      <c r="R20" s="149"/>
      <c r="S20" s="150"/>
      <c r="T20" s="24"/>
      <c r="U20" s="172" t="s">
        <v>20</v>
      </c>
      <c r="V20" s="173"/>
      <c r="W20" s="52">
        <v>15</v>
      </c>
      <c r="X20" s="220" t="s">
        <v>58</v>
      </c>
      <c r="Y20" s="221"/>
      <c r="Z20" s="222"/>
      <c r="AA20" s="54">
        <v>3</v>
      </c>
      <c r="AB20" s="147"/>
      <c r="AC20" s="148"/>
      <c r="AD20" s="1"/>
    </row>
    <row r="21" spans="1:30" ht="12.75" x14ac:dyDescent="0.2">
      <c r="A21" s="174" t="s">
        <v>31</v>
      </c>
      <c r="B21" s="175"/>
      <c r="C21" s="76">
        <v>8</v>
      </c>
      <c r="D21" s="77">
        <f>CEILING((35%*N8),5)</f>
        <v>35</v>
      </c>
      <c r="E21" s="75" t="s">
        <v>60</v>
      </c>
      <c r="F21" s="78">
        <f>CEILING((40%*N8),5)</f>
        <v>40</v>
      </c>
      <c r="G21" s="56">
        <v>3</v>
      </c>
      <c r="H21" s="157"/>
      <c r="I21" s="158"/>
      <c r="J21" s="24"/>
      <c r="K21" s="251" t="s">
        <v>32</v>
      </c>
      <c r="L21" s="252"/>
      <c r="M21" s="76">
        <v>8</v>
      </c>
      <c r="N21" s="77">
        <f>CEILING((22.5%*Q8),5)</f>
        <v>25</v>
      </c>
      <c r="O21" s="56" t="s">
        <v>60</v>
      </c>
      <c r="P21" s="78">
        <f>CEILING((25%*Q8),5)</f>
        <v>25</v>
      </c>
      <c r="Q21" s="56">
        <v>3</v>
      </c>
      <c r="R21" s="157"/>
      <c r="S21" s="158"/>
      <c r="T21" s="24"/>
      <c r="U21" s="174" t="s">
        <v>41</v>
      </c>
      <c r="V21" s="175"/>
      <c r="W21" s="37">
        <v>8</v>
      </c>
      <c r="X21" s="38">
        <f>CEILING((30%*N8),5)</f>
        <v>30</v>
      </c>
      <c r="Y21" s="39" t="s">
        <v>60</v>
      </c>
      <c r="Z21" s="40">
        <f>CEILING((33%*N8),5)</f>
        <v>35</v>
      </c>
      <c r="AA21" s="39">
        <v>3</v>
      </c>
      <c r="AB21" s="157"/>
      <c r="AC21" s="158"/>
      <c r="AD21" s="1"/>
    </row>
    <row r="22" spans="1:30" x14ac:dyDescent="0.2">
      <c r="A22" s="151" t="s">
        <v>178</v>
      </c>
      <c r="B22" s="152"/>
      <c r="C22" s="42"/>
      <c r="D22" s="43"/>
      <c r="E22" s="44"/>
      <c r="F22" s="45"/>
      <c r="G22" s="44"/>
      <c r="H22" s="185"/>
      <c r="I22" s="186"/>
      <c r="J22" s="24"/>
      <c r="K22" s="151" t="s">
        <v>178</v>
      </c>
      <c r="L22" s="152"/>
      <c r="M22" s="42"/>
      <c r="N22" s="43"/>
      <c r="O22" s="44"/>
      <c r="P22" s="45"/>
      <c r="Q22" s="44"/>
      <c r="R22" s="149"/>
      <c r="S22" s="150"/>
      <c r="T22" s="24"/>
      <c r="U22" s="151" t="s">
        <v>178</v>
      </c>
      <c r="V22" s="152"/>
      <c r="W22" s="42"/>
      <c r="X22" s="43"/>
      <c r="Y22" s="44"/>
      <c r="Z22" s="45"/>
      <c r="AA22" s="44"/>
      <c r="AB22" s="149"/>
      <c r="AC22" s="150"/>
      <c r="AD22" s="1"/>
    </row>
    <row r="23" spans="1:30" ht="12.75" x14ac:dyDescent="0.2">
      <c r="A23" s="172" t="s">
        <v>61</v>
      </c>
      <c r="B23" s="173"/>
      <c r="C23" s="49">
        <v>8</v>
      </c>
      <c r="D23" s="43">
        <f>CEILING((17.5%*N8),5)</f>
        <v>20</v>
      </c>
      <c r="E23" s="44" t="s">
        <v>60</v>
      </c>
      <c r="F23" s="45">
        <f>CEILING((22.5%*N8),5)</f>
        <v>25</v>
      </c>
      <c r="G23" s="44">
        <v>3</v>
      </c>
      <c r="H23" s="181"/>
      <c r="I23" s="182"/>
      <c r="J23" s="24"/>
      <c r="K23" s="172" t="s">
        <v>105</v>
      </c>
      <c r="L23" s="173"/>
      <c r="M23" s="49">
        <v>8</v>
      </c>
      <c r="N23" s="43">
        <f>CEILING((19%*Q8),5)</f>
        <v>20</v>
      </c>
      <c r="O23" s="44" t="s">
        <v>60</v>
      </c>
      <c r="P23" s="45">
        <f>CEILING((22%*Q8),5)</f>
        <v>25</v>
      </c>
      <c r="Q23" s="44">
        <v>3</v>
      </c>
      <c r="R23" s="149"/>
      <c r="S23" s="150"/>
      <c r="T23" s="24"/>
      <c r="U23" s="172" t="s">
        <v>189</v>
      </c>
      <c r="V23" s="173"/>
      <c r="W23" s="49">
        <v>8</v>
      </c>
      <c r="X23" s="43">
        <f>CEILING((18%*N8),5)</f>
        <v>20</v>
      </c>
      <c r="Y23" s="44" t="s">
        <v>60</v>
      </c>
      <c r="Z23" s="45">
        <f>CEILING((21%*N8),5)</f>
        <v>25</v>
      </c>
      <c r="AA23" s="44">
        <v>3</v>
      </c>
      <c r="AB23" s="149"/>
      <c r="AC23" s="150"/>
      <c r="AD23" s="1"/>
    </row>
    <row r="24" spans="1:30" x14ac:dyDescent="0.2">
      <c r="A24" s="151" t="s">
        <v>178</v>
      </c>
      <c r="B24" s="152"/>
      <c r="C24" s="50"/>
      <c r="D24" s="43"/>
      <c r="E24" s="44"/>
      <c r="F24" s="45"/>
      <c r="G24" s="51"/>
      <c r="H24" s="181"/>
      <c r="I24" s="182"/>
      <c r="J24" s="24"/>
      <c r="K24" s="151" t="s">
        <v>178</v>
      </c>
      <c r="L24" s="152"/>
      <c r="M24" s="50"/>
      <c r="N24" s="43"/>
      <c r="O24" s="44"/>
      <c r="P24" s="45"/>
      <c r="Q24" s="51"/>
      <c r="R24" s="149"/>
      <c r="S24" s="150"/>
      <c r="T24" s="24"/>
      <c r="U24" s="151" t="s">
        <v>178</v>
      </c>
      <c r="V24" s="152"/>
      <c r="W24" s="50"/>
      <c r="X24" s="43"/>
      <c r="Y24" s="44"/>
      <c r="Z24" s="45"/>
      <c r="AA24" s="51"/>
      <c r="AB24" s="149"/>
      <c r="AC24" s="150"/>
      <c r="AD24" s="1"/>
    </row>
    <row r="25" spans="1:30" ht="13.5" thickBot="1" x14ac:dyDescent="0.25">
      <c r="A25" s="170" t="s">
        <v>18</v>
      </c>
      <c r="B25" s="171"/>
      <c r="C25" s="52">
        <v>15</v>
      </c>
      <c r="D25" s="220" t="s">
        <v>57</v>
      </c>
      <c r="E25" s="221"/>
      <c r="F25" s="222"/>
      <c r="G25" s="54">
        <v>3</v>
      </c>
      <c r="H25" s="147"/>
      <c r="I25" s="148"/>
      <c r="J25" s="24"/>
      <c r="K25" s="170" t="s">
        <v>190</v>
      </c>
      <c r="L25" s="171"/>
      <c r="M25" s="52" t="s">
        <v>191</v>
      </c>
      <c r="N25" s="220" t="s">
        <v>59</v>
      </c>
      <c r="O25" s="221"/>
      <c r="P25" s="222"/>
      <c r="Q25" s="54">
        <v>3</v>
      </c>
      <c r="R25" s="147"/>
      <c r="S25" s="148"/>
      <c r="T25" s="24"/>
      <c r="U25" s="183" t="s">
        <v>90</v>
      </c>
      <c r="V25" s="184"/>
      <c r="W25" s="52">
        <v>12</v>
      </c>
      <c r="X25" s="220" t="s">
        <v>59</v>
      </c>
      <c r="Y25" s="221"/>
      <c r="Z25" s="222"/>
      <c r="AA25" s="54">
        <v>3</v>
      </c>
      <c r="AB25" s="147"/>
      <c r="AC25" s="148"/>
      <c r="AD25" s="1"/>
    </row>
    <row r="26" spans="1:30" ht="12.75" x14ac:dyDescent="0.2">
      <c r="A26" s="251" t="s">
        <v>77</v>
      </c>
      <c r="B26" s="252"/>
      <c r="C26" s="37">
        <v>8</v>
      </c>
      <c r="D26" s="38">
        <f>CEILING((25%*Q8),5)</f>
        <v>25</v>
      </c>
      <c r="E26" s="39" t="s">
        <v>60</v>
      </c>
      <c r="F26" s="40">
        <f>CEILING((27.5%*Q8),5)</f>
        <v>30</v>
      </c>
      <c r="G26" s="39">
        <v>3</v>
      </c>
      <c r="H26" s="176"/>
      <c r="I26" s="177"/>
      <c r="J26" s="24"/>
      <c r="K26" s="172" t="s">
        <v>14</v>
      </c>
      <c r="L26" s="173"/>
      <c r="M26" s="37">
        <v>8</v>
      </c>
      <c r="N26" s="136" t="s">
        <v>59</v>
      </c>
      <c r="O26" s="137"/>
      <c r="P26" s="138"/>
      <c r="Q26" s="39">
        <v>3</v>
      </c>
      <c r="R26" s="157"/>
      <c r="S26" s="158"/>
      <c r="T26" s="24"/>
      <c r="U26" s="174" t="s">
        <v>192</v>
      </c>
      <c r="V26" s="175"/>
      <c r="W26" s="37">
        <v>8</v>
      </c>
      <c r="X26" s="38">
        <f>CEILING((49%*Q8),5)</f>
        <v>50</v>
      </c>
      <c r="Y26" s="75" t="s">
        <v>60</v>
      </c>
      <c r="Z26" s="40">
        <f>CEILING((52%*Q8),5)</f>
        <v>55</v>
      </c>
      <c r="AA26" s="39">
        <v>3</v>
      </c>
      <c r="AB26" s="157"/>
      <c r="AC26" s="158"/>
      <c r="AD26" s="1"/>
    </row>
    <row r="27" spans="1:30" x14ac:dyDescent="0.2">
      <c r="A27" s="151" t="s">
        <v>178</v>
      </c>
      <c r="B27" s="152"/>
      <c r="C27" s="42"/>
      <c r="D27" s="43"/>
      <c r="E27" s="44"/>
      <c r="F27" s="45"/>
      <c r="G27" s="44"/>
      <c r="H27" s="179"/>
      <c r="I27" s="180"/>
      <c r="J27" s="24"/>
      <c r="K27" s="151" t="s">
        <v>178</v>
      </c>
      <c r="L27" s="152"/>
      <c r="M27" s="42"/>
      <c r="N27" s="46"/>
      <c r="O27" s="47"/>
      <c r="P27" s="48"/>
      <c r="Q27" s="44"/>
      <c r="R27" s="149"/>
      <c r="S27" s="150"/>
      <c r="T27" s="24"/>
      <c r="U27" s="151" t="s">
        <v>178</v>
      </c>
      <c r="V27" s="152"/>
      <c r="W27" s="42"/>
      <c r="X27" s="43"/>
      <c r="Y27" s="44"/>
      <c r="Z27" s="45"/>
      <c r="AA27" s="44"/>
      <c r="AB27" s="149"/>
      <c r="AC27" s="150"/>
      <c r="AD27" s="1"/>
    </row>
    <row r="28" spans="1:30" ht="12.75" x14ac:dyDescent="0.2">
      <c r="A28" s="172" t="s">
        <v>193</v>
      </c>
      <c r="B28" s="173"/>
      <c r="C28" s="49">
        <v>8</v>
      </c>
      <c r="D28" s="142" t="s">
        <v>194</v>
      </c>
      <c r="E28" s="143"/>
      <c r="F28" s="144"/>
      <c r="G28" s="44">
        <v>3</v>
      </c>
      <c r="H28" s="149"/>
      <c r="I28" s="150"/>
      <c r="J28" s="24"/>
      <c r="K28" s="183" t="s">
        <v>17</v>
      </c>
      <c r="L28" s="184"/>
      <c r="M28" s="63">
        <v>10</v>
      </c>
      <c r="N28" s="43">
        <f>CEILING((11%*Q8),5)</f>
        <v>15</v>
      </c>
      <c r="O28" s="44" t="s">
        <v>60</v>
      </c>
      <c r="P28" s="45">
        <f>CEILING((13%*Q8),5)</f>
        <v>15</v>
      </c>
      <c r="Q28" s="44">
        <v>3</v>
      </c>
      <c r="R28" s="149"/>
      <c r="S28" s="150"/>
      <c r="T28" s="24"/>
      <c r="U28" s="172" t="s">
        <v>195</v>
      </c>
      <c r="V28" s="173"/>
      <c r="W28" s="49">
        <v>8</v>
      </c>
      <c r="X28" s="142" t="s">
        <v>194</v>
      </c>
      <c r="Y28" s="143"/>
      <c r="Z28" s="144"/>
      <c r="AA28" s="44">
        <v>3</v>
      </c>
      <c r="AB28" s="149"/>
      <c r="AC28" s="150"/>
      <c r="AD28" s="1"/>
    </row>
    <row r="29" spans="1:30" x14ac:dyDescent="0.2">
      <c r="A29" s="151" t="s">
        <v>178</v>
      </c>
      <c r="B29" s="152"/>
      <c r="C29" s="50"/>
      <c r="D29" s="43"/>
      <c r="E29" s="44"/>
      <c r="F29" s="45"/>
      <c r="G29" s="51"/>
      <c r="H29" s="149"/>
      <c r="I29" s="150"/>
      <c r="J29" s="24"/>
      <c r="K29" s="151" t="s">
        <v>178</v>
      </c>
      <c r="L29" s="152"/>
      <c r="M29" s="80"/>
      <c r="N29" s="46"/>
      <c r="O29" s="47"/>
      <c r="P29" s="48"/>
      <c r="Q29" s="3"/>
      <c r="R29" s="235"/>
      <c r="S29" s="236"/>
      <c r="T29" s="24"/>
      <c r="U29" s="151" t="s">
        <v>178</v>
      </c>
      <c r="V29" s="152"/>
      <c r="W29" s="50"/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2" t="s">
        <v>82</v>
      </c>
      <c r="B30" s="173"/>
      <c r="C30" s="52">
        <v>8</v>
      </c>
      <c r="D30" s="53">
        <f>CEILING((14.5%*Q8),5)</f>
        <v>15</v>
      </c>
      <c r="E30" s="54" t="s">
        <v>60</v>
      </c>
      <c r="F30" s="55">
        <f>CEILING((17.5%*Q8),5)</f>
        <v>20</v>
      </c>
      <c r="G30" s="54">
        <v>3</v>
      </c>
      <c r="H30" s="264"/>
      <c r="I30" s="178"/>
      <c r="J30" s="24"/>
      <c r="K30" s="170" t="s">
        <v>196</v>
      </c>
      <c r="L30" s="171"/>
      <c r="M30" s="52">
        <v>12</v>
      </c>
      <c r="N30" s="220" t="s">
        <v>59</v>
      </c>
      <c r="O30" s="221"/>
      <c r="P30" s="222"/>
      <c r="Q30" s="54">
        <v>3</v>
      </c>
      <c r="R30" s="147"/>
      <c r="S30" s="148"/>
      <c r="T30" s="24"/>
      <c r="U30" s="172" t="s">
        <v>82</v>
      </c>
      <c r="V30" s="173"/>
      <c r="W30" s="52">
        <v>8</v>
      </c>
      <c r="X30" s="53">
        <f>CEILING((14.5%*Q8),5)</f>
        <v>15</v>
      </c>
      <c r="Y30" s="54" t="s">
        <v>60</v>
      </c>
      <c r="Z30" s="55">
        <f>CEILING((17.5%*Q8),5)</f>
        <v>20</v>
      </c>
      <c r="AA30" s="54">
        <v>3</v>
      </c>
      <c r="AB30" s="147"/>
      <c r="AC30" s="148"/>
      <c r="AD30" s="1"/>
    </row>
    <row r="31" spans="1:30" ht="12.75" x14ac:dyDescent="0.2">
      <c r="A31" s="174"/>
      <c r="B31" s="175"/>
      <c r="C31" s="37"/>
      <c r="D31" s="38"/>
      <c r="E31" s="39"/>
      <c r="F31" s="40"/>
      <c r="G31" s="39"/>
      <c r="H31" s="176"/>
      <c r="I31" s="177"/>
      <c r="J31" s="24"/>
      <c r="K31" s="153"/>
      <c r="L31" s="154"/>
      <c r="M31" s="37"/>
      <c r="N31" s="38"/>
      <c r="O31" s="39"/>
      <c r="P31" s="40"/>
      <c r="Q31" s="39"/>
      <c r="R31" s="157"/>
      <c r="S31" s="158"/>
      <c r="T31" s="24"/>
      <c r="U31" s="155" t="s">
        <v>197</v>
      </c>
      <c r="V31" s="237"/>
      <c r="W31" s="81"/>
      <c r="X31" s="81"/>
      <c r="Y31" s="81"/>
      <c r="Z31" s="82"/>
      <c r="AA31" s="39"/>
      <c r="AB31" s="157"/>
      <c r="AC31" s="158"/>
      <c r="AD31" s="1"/>
    </row>
    <row r="32" spans="1:30" ht="12.75" x14ac:dyDescent="0.2">
      <c r="A32" s="172"/>
      <c r="B32" s="173"/>
      <c r="C32" s="42"/>
      <c r="D32" s="43"/>
      <c r="E32" s="44"/>
      <c r="F32" s="45"/>
      <c r="G32" s="44"/>
      <c r="H32" s="149"/>
      <c r="I32" s="150"/>
      <c r="J32" s="24"/>
      <c r="K32" s="151"/>
      <c r="L32" s="152"/>
      <c r="M32" s="50"/>
      <c r="N32" s="43"/>
      <c r="O32" s="44"/>
      <c r="P32" s="45"/>
      <c r="Q32" s="51"/>
      <c r="R32" s="149"/>
      <c r="S32" s="150"/>
      <c r="T32" s="24"/>
      <c r="U32" s="172" t="s">
        <v>198</v>
      </c>
      <c r="V32" s="173"/>
      <c r="W32" s="42">
        <v>3</v>
      </c>
      <c r="X32" s="64">
        <f>CEILING((67.5%*(90%*(N8*45%))),5)</f>
        <v>30</v>
      </c>
      <c r="Y32" s="44" t="s">
        <v>60</v>
      </c>
      <c r="Z32" s="45">
        <f>CEILING((72.5%*(90%*(N8*45%))),5)</f>
        <v>30</v>
      </c>
      <c r="AA32" s="44">
        <v>1</v>
      </c>
      <c r="AB32" s="149"/>
      <c r="AC32" s="150"/>
      <c r="AD32" s="1"/>
    </row>
    <row r="33" spans="1:30" ht="12.75" x14ac:dyDescent="0.2">
      <c r="A33" s="172"/>
      <c r="B33" s="173"/>
      <c r="C33" s="49"/>
      <c r="D33" s="43"/>
      <c r="E33" s="44"/>
      <c r="F33" s="45"/>
      <c r="G33" s="44"/>
      <c r="H33" s="149"/>
      <c r="I33" s="150"/>
      <c r="J33" s="24"/>
      <c r="K33" s="151"/>
      <c r="L33" s="152"/>
      <c r="M33" s="50"/>
      <c r="N33" s="43"/>
      <c r="O33" s="44"/>
      <c r="P33" s="45"/>
      <c r="Q33" s="51"/>
      <c r="R33" s="149"/>
      <c r="S33" s="150"/>
      <c r="T33" s="24"/>
      <c r="U33" s="164"/>
      <c r="V33" s="165"/>
      <c r="W33" s="49">
        <v>3</v>
      </c>
      <c r="X33" s="43">
        <f>CEILING((77.5%*(90%*(N8*45%))),5)</f>
        <v>35</v>
      </c>
      <c r="Y33" s="44" t="s">
        <v>60</v>
      </c>
      <c r="Z33" s="45">
        <f>CEILING((82.5%*(90%*(N8*45%))),5)</f>
        <v>35</v>
      </c>
      <c r="AA33" s="44">
        <v>1</v>
      </c>
      <c r="AB33" s="149"/>
      <c r="AC33" s="150"/>
      <c r="AD33" s="1"/>
    </row>
    <row r="34" spans="1:30" x14ac:dyDescent="0.2">
      <c r="A34" s="151"/>
      <c r="B34" s="152"/>
      <c r="C34" s="50"/>
      <c r="D34" s="43"/>
      <c r="E34" s="44"/>
      <c r="F34" s="45"/>
      <c r="G34" s="51"/>
      <c r="H34" s="149"/>
      <c r="I34" s="150"/>
      <c r="J34" s="24"/>
      <c r="K34" s="151"/>
      <c r="L34" s="152"/>
      <c r="M34" s="50"/>
      <c r="N34" s="43"/>
      <c r="O34" s="44"/>
      <c r="P34" s="45"/>
      <c r="Q34" s="51"/>
      <c r="R34" s="149"/>
      <c r="S34" s="150"/>
      <c r="T34" s="24"/>
      <c r="U34" s="151"/>
      <c r="V34" s="152"/>
      <c r="W34" s="50">
        <v>3</v>
      </c>
      <c r="X34" s="43">
        <f>CEILING((87.5%*(90%*(N8*45%))),5)</f>
        <v>40</v>
      </c>
      <c r="Y34" s="44" t="s">
        <v>60</v>
      </c>
      <c r="Z34" s="45">
        <f>CEILING((92.5%*(90%*(N8*45%))),5)</f>
        <v>40</v>
      </c>
      <c r="AA34" s="57">
        <v>1</v>
      </c>
      <c r="AB34" s="149"/>
      <c r="AC34" s="150"/>
      <c r="AD34" s="1"/>
    </row>
    <row r="35" spans="1:30" ht="13.5" thickBot="1" x14ac:dyDescent="0.25">
      <c r="A35" s="170"/>
      <c r="B35" s="171"/>
      <c r="C35" s="52"/>
      <c r="D35" s="53"/>
      <c r="E35" s="54"/>
      <c r="F35" s="55"/>
      <c r="G35" s="54"/>
      <c r="H35" s="147"/>
      <c r="I35" s="148"/>
      <c r="J35" s="24"/>
      <c r="K35" s="170"/>
      <c r="L35" s="171"/>
      <c r="M35" s="52"/>
      <c r="N35" s="53"/>
      <c r="O35" s="54"/>
      <c r="P35" s="55"/>
      <c r="Q35" s="54"/>
      <c r="R35" s="147"/>
      <c r="S35" s="148"/>
      <c r="T35" s="24"/>
      <c r="U35" s="170"/>
      <c r="V35" s="171"/>
      <c r="W35" s="52"/>
      <c r="X35" s="53"/>
      <c r="Y35" s="54"/>
      <c r="Z35" s="55"/>
      <c r="AA35" s="54"/>
      <c r="AB35" s="147"/>
      <c r="AC35" s="148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3"/>
      <c r="B41" s="154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166"/>
      <c r="B42" s="168"/>
      <c r="C42" s="50"/>
      <c r="D42" s="83"/>
      <c r="E42" s="83"/>
      <c r="F42" s="83"/>
      <c r="G42" s="84"/>
      <c r="H42" s="260"/>
      <c r="I42" s="261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ht="12.75" x14ac:dyDescent="0.2">
      <c r="A43" s="166"/>
      <c r="B43" s="168"/>
      <c r="C43" s="50"/>
      <c r="D43" s="85"/>
      <c r="E43" s="85"/>
      <c r="F43" s="85"/>
      <c r="G43" s="84"/>
      <c r="H43" s="258"/>
      <c r="I43" s="259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66"/>
      <c r="B44" s="168"/>
      <c r="C44" s="50"/>
      <c r="D44" s="43"/>
      <c r="E44" s="44"/>
      <c r="F44" s="45"/>
      <c r="G44" s="51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59"/>
      <c r="B45" s="161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9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D15:F15"/>
    <mergeCell ref="N15:P15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N18:P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D20:F20"/>
    <mergeCell ref="X20:Z20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5:B25"/>
    <mergeCell ref="H25:I25"/>
    <mergeCell ref="K25:L25"/>
    <mergeCell ref="R25:S25"/>
    <mergeCell ref="U25:V25"/>
    <mergeCell ref="AB25:AC25"/>
    <mergeCell ref="A24:B24"/>
    <mergeCell ref="H24:I24"/>
    <mergeCell ref="K24:L24"/>
    <mergeCell ref="R24:S24"/>
    <mergeCell ref="U24:V24"/>
    <mergeCell ref="AB24:AC24"/>
    <mergeCell ref="D25:F25"/>
    <mergeCell ref="N25:P25"/>
    <mergeCell ref="X25:Z25"/>
    <mergeCell ref="A27:B27"/>
    <mergeCell ref="H27:I27"/>
    <mergeCell ref="K27:L27"/>
    <mergeCell ref="R27:S27"/>
    <mergeCell ref="U27:V27"/>
    <mergeCell ref="AB27:AC27"/>
    <mergeCell ref="A26:B26"/>
    <mergeCell ref="H26:I26"/>
    <mergeCell ref="K26:L26"/>
    <mergeCell ref="R26:S26"/>
    <mergeCell ref="U26:V26"/>
    <mergeCell ref="AB26:AC26"/>
    <mergeCell ref="N26:P26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AB28:AC28"/>
    <mergeCell ref="D28:F28"/>
    <mergeCell ref="X28:Z28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R30:S30"/>
    <mergeCell ref="U30:V30"/>
    <mergeCell ref="AB30:AC30"/>
    <mergeCell ref="N30:P30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</mergeCells>
  <conditionalFormatting sqref="D11:F14 D16:F19 D21:F24 D26:F29 D31:F34 D36:F39 D41:F44 G11:I45 C11:C45 N11:P14 N16:P19 N21:P24 N26:P29 N31:P34 N36:P39 N41:P44 Q11:S45 M11:M45 X11:Z14 X16:Z19 X21:Z24 X26:Z29 X31:Z34 X36:Z39 X41:Z44 W11:W44 AA11:AC44">
    <cfRule type="expression" dxfId="1077" priority="57" stopIfTrue="1">
      <formula>ISERROR(C11)</formula>
    </cfRule>
  </conditionalFormatting>
  <conditionalFormatting sqref="Q9:S9 AA9:AC9 G9:I9">
    <cfRule type="cellIs" dxfId="1076" priority="56" stopIfTrue="1" operator="equal">
      <formula>0</formula>
    </cfRule>
  </conditionalFormatting>
  <conditionalFormatting sqref="A16:B16 A18:B18 A23:B23 A21:B21">
    <cfRule type="expression" dxfId="1075" priority="55" stopIfTrue="1">
      <formula>AND(XFA16&gt;0,A16=0)</formula>
    </cfRule>
  </conditionalFormatting>
  <conditionalFormatting sqref="U16:V16 U11:V11 U18:V18">
    <cfRule type="expression" dxfId="1074" priority="54" stopIfTrue="1">
      <formula>AND(#REF!&gt;0,U11=0)</formula>
    </cfRule>
  </conditionalFormatting>
  <conditionalFormatting sqref="K16:L16 K18:L18">
    <cfRule type="expression" dxfId="1073" priority="53" stopIfTrue="1">
      <formula>AND(#REF!&gt;0,K16=0)</formula>
    </cfRule>
  </conditionalFormatting>
  <conditionalFormatting sqref="K21:L21 K23:L23">
    <cfRule type="expression" dxfId="1072" priority="52" stopIfTrue="1">
      <formula>AND(#REF!&gt;0,K21=0)</formula>
    </cfRule>
  </conditionalFormatting>
  <conditionalFormatting sqref="K28:L28">
    <cfRule type="expression" dxfId="1071" priority="51" stopIfTrue="1">
      <formula>AND(G28&gt;0,K28=0)</formula>
    </cfRule>
  </conditionalFormatting>
  <conditionalFormatting sqref="U18:V18">
    <cfRule type="expression" dxfId="1070" priority="50" stopIfTrue="1">
      <formula>AND(Q18&gt;0,U18=0)</formula>
    </cfRule>
  </conditionalFormatting>
  <conditionalFormatting sqref="U23:V23">
    <cfRule type="expression" dxfId="1069" priority="49" stopIfTrue="1">
      <formula>AND(Q23&gt;0,U23=0)</formula>
    </cfRule>
  </conditionalFormatting>
  <conditionalFormatting sqref="K21:L21">
    <cfRule type="expression" dxfId="1068" priority="48" stopIfTrue="1">
      <formula>AND(G21&gt;0,K21=0)</formula>
    </cfRule>
  </conditionalFormatting>
  <conditionalFormatting sqref="K21:L21">
    <cfRule type="expression" dxfId="1067" priority="47" stopIfTrue="1">
      <formula>AND(G21&gt;0,K21=0)</formula>
    </cfRule>
  </conditionalFormatting>
  <conditionalFormatting sqref="U11:V11">
    <cfRule type="expression" dxfId="1066" priority="46" stopIfTrue="1">
      <formula>AND(Q11&gt;0,U11=0)</formula>
    </cfRule>
  </conditionalFormatting>
  <conditionalFormatting sqref="U11:V11">
    <cfRule type="expression" dxfId="1065" priority="45" stopIfTrue="1">
      <formula>AND(Q11&gt;0,U11=0)</formula>
    </cfRule>
  </conditionalFormatting>
  <conditionalFormatting sqref="K16:L16">
    <cfRule type="expression" dxfId="1064" priority="44" stopIfTrue="1">
      <formula>AND(G16&gt;0,K16=0)</formula>
    </cfRule>
  </conditionalFormatting>
  <conditionalFormatting sqref="W45 AA45:AC45">
    <cfRule type="expression" dxfId="1063" priority="43" stopIfTrue="1">
      <formula>ISERROR(W45)</formula>
    </cfRule>
  </conditionalFormatting>
  <conditionalFormatting sqref="K16:L16 K18:L18 K23:L23 K21:L21">
    <cfRule type="expression" dxfId="1062" priority="42" stopIfTrue="1">
      <formula>AND(G16&gt;0,K16=0)</formula>
    </cfRule>
  </conditionalFormatting>
  <conditionalFormatting sqref="U16:V16 U18:V18 U23:V23 U21:V21">
    <cfRule type="expression" dxfId="1061" priority="41" stopIfTrue="1">
      <formula>AND(Q16&gt;0,U16=0)</formula>
    </cfRule>
  </conditionalFormatting>
  <conditionalFormatting sqref="N27:P29 X41:Z44 X16:Z19 X21:Z24 D26:F29 N41:P44 D31:F34 D16:F19 D21:F24 D11:F14 X29:Z29 X26:Z27 N16:P17 Q11:S29 D41:F44 D36:F39 W32:W45 N36:P39 X36:Z39 AA11:AC45 G11:H45 N11:P14 X11:Z14 N19:P24 M30:S30 N31:P34 M11:M29 M31:M45 Q31:S45 I44:I45 I11:I41 C11:C45 W11:W30 Z31:Z34 X32:Y34">
    <cfRule type="expression" dxfId="1060" priority="40" stopIfTrue="1">
      <formula>ISERROR(C11)</formula>
    </cfRule>
  </conditionalFormatting>
  <conditionalFormatting sqref="Q9:S9 AA9:AC9 G9:I9">
    <cfRule type="cellIs" dxfId="1059" priority="39" stopIfTrue="1" operator="equal">
      <formula>0</formula>
    </cfRule>
  </conditionalFormatting>
  <conditionalFormatting sqref="A16:B16 A18:B18 A23:B23 A21:B21 A25:B26">
    <cfRule type="expression" dxfId="1058" priority="38" stopIfTrue="1">
      <formula>AND(XFA16&gt;0,A16=0)</formula>
    </cfRule>
  </conditionalFormatting>
  <conditionalFormatting sqref="U16:V16 U18:V18 K26:L26">
    <cfRule type="expression" dxfId="1057" priority="37" stopIfTrue="1">
      <formula>AND(#REF!&gt;0,K16=0)</formula>
    </cfRule>
  </conditionalFormatting>
  <conditionalFormatting sqref="K16:L16 K18:L18">
    <cfRule type="expression" dxfId="1056" priority="36" stopIfTrue="1">
      <formula>AND(#REF!&gt;0,K16=0)</formula>
    </cfRule>
  </conditionalFormatting>
  <conditionalFormatting sqref="K21:L21 K23:L23">
    <cfRule type="expression" dxfId="1055" priority="35" stopIfTrue="1">
      <formula>AND(#REF!&gt;0,K21=0)</formula>
    </cfRule>
  </conditionalFormatting>
  <conditionalFormatting sqref="U16:V16 U18:V18">
    <cfRule type="expression" dxfId="1054" priority="34" stopIfTrue="1">
      <formula>AND(#REF!&gt;0,U16=0)</formula>
    </cfRule>
  </conditionalFormatting>
  <conditionalFormatting sqref="K16:L16 K18:L18 A20:B20">
    <cfRule type="expression" dxfId="1053" priority="33" stopIfTrue="1">
      <formula>AND(#REF!&gt;0,A16=0)</formula>
    </cfRule>
  </conditionalFormatting>
  <conditionalFormatting sqref="K21:L21">
    <cfRule type="expression" dxfId="1052" priority="32" stopIfTrue="1">
      <formula>AND(G21&gt;0,K21=0)</formula>
    </cfRule>
  </conditionalFormatting>
  <conditionalFormatting sqref="C11:D13">
    <cfRule type="expression" dxfId="1051" priority="31" stopIfTrue="1">
      <formula>ISERROR(C11)</formula>
    </cfRule>
  </conditionalFormatting>
  <conditionalFormatting sqref="F11:F13">
    <cfRule type="expression" dxfId="1050" priority="30" stopIfTrue="1">
      <formula>ISERROR(F11)</formula>
    </cfRule>
  </conditionalFormatting>
  <conditionalFormatting sqref="M11:N13">
    <cfRule type="expression" dxfId="1049" priority="29" stopIfTrue="1">
      <formula>ISERROR(M11)</formula>
    </cfRule>
  </conditionalFormatting>
  <conditionalFormatting sqref="P11:P13">
    <cfRule type="expression" dxfId="1048" priority="28" stopIfTrue="1">
      <formula>ISERROR(P11)</formula>
    </cfRule>
  </conditionalFormatting>
  <conditionalFormatting sqref="W11:X13">
    <cfRule type="expression" dxfId="1047" priority="27" stopIfTrue="1">
      <formula>ISERROR(W11)</formula>
    </cfRule>
  </conditionalFormatting>
  <conditionalFormatting sqref="Z11:Z13">
    <cfRule type="expression" dxfId="1046" priority="26" stopIfTrue="1">
      <formula>ISERROR(Z11)</formula>
    </cfRule>
  </conditionalFormatting>
  <conditionalFormatting sqref="W45 AA45:AC45">
    <cfRule type="expression" dxfId="1045" priority="25" stopIfTrue="1">
      <formula>ISERROR(W45)</formula>
    </cfRule>
  </conditionalFormatting>
  <conditionalFormatting sqref="W45 AA45:AC45">
    <cfRule type="expression" dxfId="1044" priority="24" stopIfTrue="1">
      <formula>ISERROR(W45)</formula>
    </cfRule>
  </conditionalFormatting>
  <conditionalFormatting sqref="A16:B16 A18:B18 A23:B23 A21:B21">
    <cfRule type="expression" dxfId="1043" priority="23" stopIfTrue="1">
      <formula>AND(XFA16&gt;0,A16=0)</formula>
    </cfRule>
  </conditionalFormatting>
  <conditionalFormatting sqref="A16:B16 A18:B18 A23:B23 A21:B21 A25:B26">
    <cfRule type="expression" dxfId="1042" priority="22" stopIfTrue="1">
      <formula>AND(XFA16&gt;0,A16=0)</formula>
    </cfRule>
  </conditionalFormatting>
  <conditionalFormatting sqref="A20:B20">
    <cfRule type="expression" dxfId="1041" priority="21" stopIfTrue="1">
      <formula>AND(#REF!&gt;0,A20=0)</formula>
    </cfRule>
  </conditionalFormatting>
  <conditionalFormatting sqref="K16:L16 K18:L18">
    <cfRule type="expression" dxfId="1040" priority="20" stopIfTrue="1">
      <formula>AND(#REF!&gt;0,K16=0)</formula>
    </cfRule>
  </conditionalFormatting>
  <conditionalFormatting sqref="K21:L21 K23:L23">
    <cfRule type="expression" dxfId="1039" priority="19" stopIfTrue="1">
      <formula>AND(#REF!&gt;0,K21=0)</formula>
    </cfRule>
  </conditionalFormatting>
  <conditionalFormatting sqref="K28:L28">
    <cfRule type="expression" dxfId="1038" priority="18" stopIfTrue="1">
      <formula>AND(G28&gt;0,K28=0)</formula>
    </cfRule>
  </conditionalFormatting>
  <conditionalFormatting sqref="K21:L21">
    <cfRule type="expression" dxfId="1037" priority="17" stopIfTrue="1">
      <formula>AND(G21&gt;0,K21=0)</formula>
    </cfRule>
  </conditionalFormatting>
  <conditionalFormatting sqref="K21:L21">
    <cfRule type="expression" dxfId="1036" priority="16" stopIfTrue="1">
      <formula>AND(G21&gt;0,K21=0)</formula>
    </cfRule>
  </conditionalFormatting>
  <conditionalFormatting sqref="K16:L16">
    <cfRule type="expression" dxfId="1035" priority="15" stopIfTrue="1">
      <formula>AND(G16&gt;0,K16=0)</formula>
    </cfRule>
  </conditionalFormatting>
  <conditionalFormatting sqref="K16:L16 K18:L18 K23:L23 K21:L21">
    <cfRule type="expression" dxfId="1034" priority="14" stopIfTrue="1">
      <formula>AND(G16&gt;0,K16=0)</formula>
    </cfRule>
  </conditionalFormatting>
  <conditionalFormatting sqref="K26:L26">
    <cfRule type="expression" dxfId="1033" priority="13" stopIfTrue="1">
      <formula>AND(#REF!&gt;0,K26=0)</formula>
    </cfRule>
  </conditionalFormatting>
  <conditionalFormatting sqref="K16:L16 K18:L18">
    <cfRule type="expression" dxfId="1032" priority="12" stopIfTrue="1">
      <formula>AND(#REF!&gt;0,K16=0)</formula>
    </cfRule>
  </conditionalFormatting>
  <conditionalFormatting sqref="K21:L21 K23:L23">
    <cfRule type="expression" dxfId="1031" priority="11" stopIfTrue="1">
      <formula>AND(#REF!&gt;0,K21=0)</formula>
    </cfRule>
  </conditionalFormatting>
  <conditionalFormatting sqref="K16:L16 K18:L18">
    <cfRule type="expression" dxfId="1030" priority="10" stopIfTrue="1">
      <formula>AND(#REF!&gt;0,K16=0)</formula>
    </cfRule>
  </conditionalFormatting>
  <conditionalFormatting sqref="K21:L21">
    <cfRule type="expression" dxfId="1029" priority="9" stopIfTrue="1">
      <formula>AND(G21&gt;0,K21=0)</formula>
    </cfRule>
  </conditionalFormatting>
  <conditionalFormatting sqref="U16:V16 U11:V11 U18:V18">
    <cfRule type="expression" dxfId="1028" priority="8" stopIfTrue="1">
      <formula>AND(#REF!&gt;0,U11=0)</formula>
    </cfRule>
  </conditionalFormatting>
  <conditionalFormatting sqref="U18:V18">
    <cfRule type="expression" dxfId="1027" priority="7" stopIfTrue="1">
      <formula>AND(Q18&gt;0,U18=0)</formula>
    </cfRule>
  </conditionalFormatting>
  <conditionalFormatting sqref="U23:V23">
    <cfRule type="expression" dxfId="1026" priority="6" stopIfTrue="1">
      <formula>AND(Q23&gt;0,U23=0)</formula>
    </cfRule>
  </conditionalFormatting>
  <conditionalFormatting sqref="U11:V11">
    <cfRule type="expression" dxfId="1025" priority="5" stopIfTrue="1">
      <formula>AND(Q11&gt;0,U11=0)</formula>
    </cfRule>
  </conditionalFormatting>
  <conditionalFormatting sqref="U11:V11">
    <cfRule type="expression" dxfId="1024" priority="4" stopIfTrue="1">
      <formula>AND(Q11&gt;0,U11=0)</formula>
    </cfRule>
  </conditionalFormatting>
  <conditionalFormatting sqref="U16:V16 U18:V18 U23:V23 U21:V21">
    <cfRule type="expression" dxfId="1023" priority="3" stopIfTrue="1">
      <formula>AND(Q16&gt;0,U16=0)</formula>
    </cfRule>
  </conditionalFormatting>
  <conditionalFormatting sqref="U16:V16 U18:V18">
    <cfRule type="expression" dxfId="1022" priority="2" stopIfTrue="1">
      <formula>AND(#REF!&gt;0,U16=0)</formula>
    </cfRule>
  </conditionalFormatting>
  <conditionalFormatting sqref="U16:V16 U18:V18">
    <cfRule type="expression" dxfId="1021" priority="1" stopIfTrue="1">
      <formula>AND(#REF!&gt;0,U16=0)</formula>
    </cfRule>
  </conditionalFormatting>
  <dataValidations count="11"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21:S21 R16:S16 R26:S26 R31:S31 R11:S11 R41:S41 H36:I36 AB31:AC31 AB41:AC41 R36:S36 AB16:AC16 AB26:AC26 H31:I31 AB36:AC36 H41:I41 H21:I21 H16:I16 H26:I26 H11:I11">
      <formula1>Notes</formula1>
    </dataValidation>
    <dataValidation type="list" allowBlank="1" showInputMessage="1" showErrorMessage="1" sqref="AB27:AC30 R32:S35 AB37:AC37 AB38 R37:S37 R38 H39:I40 H37:I37 AB39:AC40 H38 R42:S45 AB17:AC20 AB32:AC35 R39:S40 H12:I15 AB22:AC25 R12:S15 R27:S30 H44:I45 H17:I20 AB11:AC15 H27:I27 H22:I25 H28 R17:S20 H33 H34:I35 H29:I30 H32:I32 R22:S25 AB42:AC44">
      <formula1>Notes</formula1>
    </dataValidation>
    <dataValidation allowBlank="1" showInputMessage="1" showErrorMessage="1" promptTitle="# of Repetitions" prompt="Manually enter the appropriate number of repetitions." sqref="W26 M21 C36 M41 C11 M31 M16 M26 W16 W21 M36 W41 M11 W11 C21 C26 C16 C41 W36 C31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5:A36 A38 K25 A30:A31 A45 A15 K15 A11 K30 K35:K36 A33 A28 A25:B26 K40 A40:A41 K38 U35:U36 U20 U23 U15 U11 U38 U40 U30">
      <formula1>INDIRECT(HLOOKUP(XFA11,SECONDARYLOOKUP,2,FALSE))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20 K18:L18 K16:L16 K31 U18:V18 U31 U16:V16 U28 U26 U33 U13 U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0:B2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21 K43 U43 K45 U45 K26:L26 U41 K41 A16 K23">
      <formula1>INDIRECT(HLOOKUP(#REF!,SECONDARYLOOKUP,2,FALSE))</formula1>
    </dataValidation>
  </dataValidations>
  <hyperlinks>
    <hyperlink ref="E18" r:id="rId1"/>
    <hyperlink ref="E11" r:id="rId2"/>
    <hyperlink ref="Y18" r:id="rId3"/>
    <hyperlink ref="O11" r:id="rId4"/>
    <hyperlink ref="E16" r:id="rId5"/>
    <hyperlink ref="O16" r:id="rId6"/>
    <hyperlink ref="Y16" r:id="rId7"/>
    <hyperlink ref="Y26" r:id="rId8"/>
    <hyperlink ref="E21" r:id="rId9"/>
    <hyperlink ref="Y11" r:id="rId10"/>
    <hyperlink ref="B2:G2" r:id="rId11" display="Dynamic Warm-Up"/>
    <hyperlink ref="L2:Q2" r:id="rId12" display="Dynamic Warm-Up"/>
    <hyperlink ref="V2:AA2" r:id="rId13" display="Dynamic Warm-Up"/>
    <hyperlink ref="B3:G3" r:id="rId14" display="3-Way Ham Touch X 9/leg"/>
    <hyperlink ref="B4:G4" r:id="rId15" display="Toe Reach Squat X 10"/>
    <hyperlink ref="B5:G5" r:id="rId16" display="Cuban Press Incline F8 X 8"/>
    <hyperlink ref="B6:G6" r:id="rId17" display="FWD Leg Cirlces 2X5/leg"/>
    <hyperlink ref="B7:G7" r:id="rId18" display="BKWD Leg Circles 2X5/leg"/>
    <hyperlink ref="L5:Q5" r:id="rId19" display="Tea Cup X 6/leg"/>
    <hyperlink ref="L6:Q6" r:id="rId20" display="Scap Push-Ups X 10"/>
    <hyperlink ref="L3:Q3" r:id="rId21" display="3-Way Ham Touch X 9/leg"/>
    <hyperlink ref="L4:Q4" r:id="rId22" display="Toe Reach Squat X 10"/>
    <hyperlink ref="V5:AA5" r:id="rId23" display="Standing D1 X 6/leg"/>
    <hyperlink ref="V6:AA6" r:id="rId24" display="Standing D2 X 6/leg"/>
    <hyperlink ref="V3:AA3" r:id="rId25" display="3-Way Ham Touch X 9/leg"/>
    <hyperlink ref="V4:AA4" r:id="rId26" display="Toe Reach Squat X 10"/>
    <hyperlink ref="A21:B21" r:id="rId27" display="Step-Up"/>
    <hyperlink ref="A30:B30" r:id="rId28" display="DB Curl to Arnold"/>
    <hyperlink ref="A26:B26" r:id="rId29" display="DB Row"/>
    <hyperlink ref="A23:B23" r:id="rId30" display="DB RDL"/>
    <hyperlink ref="A20:B20" r:id="rId31" display="Full Bench Curl-Up"/>
    <hyperlink ref="A18:B18" r:id="rId32" display="Lat Pull Down"/>
    <hyperlink ref="A25:B25" r:id="rId33" display="MB Twist"/>
    <hyperlink ref="A16:B16" r:id="rId34" display="DB Bench Press"/>
    <hyperlink ref="A11:B11" r:id="rId35" display="Back Squat"/>
    <hyperlink ref="A28:B28" r:id="rId36" display="Manual Clams"/>
    <hyperlink ref="A37:B37" r:id="rId37" display="Foam Roller"/>
    <hyperlink ref="A39:B39" r:id="rId38" display="Lying Wall Leg Shakes"/>
    <hyperlink ref="A15:B15" r:id="rId39" display="Jump Squat"/>
    <hyperlink ref="K26:L26" r:id="rId40" display="PB Leg Curl"/>
    <hyperlink ref="K23:L23" r:id="rId41" display="Alt DB Shoulder Press"/>
    <hyperlink ref="K11:L11" r:id="rId42" display="Bench Press"/>
    <hyperlink ref="K16:L16" r:id="rId43" display="Front Squat"/>
    <hyperlink ref="K18:L18" r:id="rId44" display="SL Calf Raises"/>
    <hyperlink ref="K25:L25" r:id="rId45" display="Prone Forearm Bridge"/>
    <hyperlink ref="K37:L37" r:id="rId46" display="Isometric Chest Hold"/>
    <hyperlink ref="K21:L21" r:id="rId47" display="DB Incline Press"/>
    <hyperlink ref="K15:L15" r:id="rId48" display="MB Pass"/>
    <hyperlink ref="K20:L20" r:id="rId49" display="Rear Deltoid"/>
    <hyperlink ref="K28:L28" r:id="rId50" display="Sup-Pro Tri Ext"/>
    <hyperlink ref="K30:L30" r:id="rId51" display="Supermans"/>
    <hyperlink ref="K39:L39" r:id="rId52" display="Lying Wall Leg Shakes"/>
    <hyperlink ref="U23:V23" r:id="rId53" display="In-Line RDL"/>
    <hyperlink ref="U25:V25" r:id="rId54" display="Cobras"/>
    <hyperlink ref="U20:V20" r:id="rId55" display="Gopher U-Abs"/>
    <hyperlink ref="U11:V11" r:id="rId56" display="Hex Deadlift"/>
    <hyperlink ref="U16:V16" r:id="rId57" display="Close Grip Bench"/>
    <hyperlink ref="U18:V18" r:id="rId58" display="Dynamic Lat Pull"/>
    <hyperlink ref="U21:V21" r:id="rId59" display="DB Walking Lunge"/>
    <hyperlink ref="U28:V28" r:id="rId60" display="Manual Leg Adduction"/>
    <hyperlink ref="U26:V26" r:id="rId61" display="Barbell BO Row"/>
    <hyperlink ref="U37:V37" r:id="rId62" display="Foam Roller"/>
    <hyperlink ref="U39:V39" r:id="rId63" display="Hang Twist"/>
    <hyperlink ref="U15:V15" r:id="rId64" display="Tuck Jumps"/>
    <hyperlink ref="U32:V32" r:id="rId65" display="Single Leg Squat"/>
    <hyperlink ref="U30:V30" r:id="rId66" display="DB Curl to Arnold"/>
    <hyperlink ref="U13:V13" r:id="rId67" display="(see below)"/>
  </hyperlinks>
  <pageMargins left="0.45" right="0.2" top="0.25" bottom="0.25" header="0.05" footer="0.05"/>
  <pageSetup scale="99" orientation="landscape" r:id="rId68"/>
  <drawing r:id="rId6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F13" sqref="F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205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205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205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CEILING((72.5%*(90%*N8)),5)</f>
        <v>70</v>
      </c>
      <c r="E11" s="74" t="s">
        <v>60</v>
      </c>
      <c r="F11" s="40">
        <f>CEILING((77.5%*(90%*N8)),5)</f>
        <v>70</v>
      </c>
      <c r="G11" s="39">
        <v>1</v>
      </c>
      <c r="H11" s="200"/>
      <c r="I11" s="201"/>
      <c r="J11" s="24"/>
      <c r="K11" s="183" t="s">
        <v>15</v>
      </c>
      <c r="L11" s="184"/>
      <c r="M11" s="37">
        <v>5</v>
      </c>
      <c r="N11" s="38">
        <f>CEILING((72.5%*(90%*Q8)),5)</f>
        <v>70</v>
      </c>
      <c r="O11" s="75" t="s">
        <v>60</v>
      </c>
      <c r="P11" s="40">
        <f>CEILING((77.5%*(90%*Q8)),5)</f>
        <v>70</v>
      </c>
      <c r="Q11" s="39">
        <v>1</v>
      </c>
      <c r="R11" s="200"/>
      <c r="S11" s="201"/>
      <c r="T11" s="24"/>
      <c r="U11" s="174" t="s">
        <v>176</v>
      </c>
      <c r="V11" s="175"/>
      <c r="W11" s="37">
        <v>5</v>
      </c>
      <c r="X11" s="38">
        <f>CEILING((72.5%*(90%*S8)),5)</f>
        <v>70</v>
      </c>
      <c r="Y11" s="75" t="s">
        <v>60</v>
      </c>
      <c r="Z11" s="40">
        <f>CEILING((77.5%*(90%*S8)),5)</f>
        <v>70</v>
      </c>
      <c r="AA11" s="39">
        <v>1</v>
      </c>
      <c r="AB11" s="149"/>
      <c r="AC11" s="150"/>
      <c r="AD11" s="1"/>
    </row>
    <row r="12" spans="1:30" x14ac:dyDescent="0.2">
      <c r="A12" s="151"/>
      <c r="B12" s="152"/>
      <c r="C12" s="42">
        <v>3</v>
      </c>
      <c r="D12" s="43">
        <f>CEILING((82.5%*(90%*N8)),5)</f>
        <v>75</v>
      </c>
      <c r="E12" s="44" t="s">
        <v>60</v>
      </c>
      <c r="F12" s="45">
        <f>CEILING((87.5%*(90%*N8)),5)</f>
        <v>80</v>
      </c>
      <c r="G12" s="44">
        <v>1</v>
      </c>
      <c r="H12" s="181"/>
      <c r="I12" s="182"/>
      <c r="J12" s="24"/>
      <c r="K12" s="151"/>
      <c r="L12" s="152"/>
      <c r="M12" s="42">
        <v>3</v>
      </c>
      <c r="N12" s="43">
        <f>CEILING((82.5%*(90%*Q8)),5)</f>
        <v>75</v>
      </c>
      <c r="O12" s="44" t="s">
        <v>60</v>
      </c>
      <c r="P12" s="45">
        <f>CEILING((87.5%*(90%*Q8)),5)</f>
        <v>80</v>
      </c>
      <c r="Q12" s="44">
        <v>1</v>
      </c>
      <c r="R12" s="181"/>
      <c r="S12" s="182"/>
      <c r="T12" s="24"/>
      <c r="U12" s="151" t="s">
        <v>177</v>
      </c>
      <c r="V12" s="152"/>
      <c r="W12" s="42">
        <v>3</v>
      </c>
      <c r="X12" s="43">
        <f>CEILING((82.5%*(90%*S8)),5)</f>
        <v>75</v>
      </c>
      <c r="Y12" s="44" t="s">
        <v>60</v>
      </c>
      <c r="Z12" s="45">
        <f>CEILING((87.5%*(90%*S8)),5)</f>
        <v>80</v>
      </c>
      <c r="AA12" s="44">
        <v>1</v>
      </c>
      <c r="AB12" s="149"/>
      <c r="AC12" s="150"/>
      <c r="AD12" s="1"/>
    </row>
    <row r="13" spans="1:30" ht="13.5" thickBot="1" x14ac:dyDescent="0.25">
      <c r="A13" s="151" t="s">
        <v>178</v>
      </c>
      <c r="B13" s="152"/>
      <c r="C13" s="63" t="s">
        <v>206</v>
      </c>
      <c r="D13" s="43">
        <f>CEILING((92.5%*(90%*N8)),5)</f>
        <v>85</v>
      </c>
      <c r="E13" s="44" t="s">
        <v>60</v>
      </c>
      <c r="F13" s="45">
        <f>CEILING((97.5%*(90%*N8)),5)</f>
        <v>90</v>
      </c>
      <c r="G13" s="57">
        <v>1</v>
      </c>
      <c r="H13" s="149" t="s">
        <v>207</v>
      </c>
      <c r="I13" s="150"/>
      <c r="J13" s="24"/>
      <c r="K13" s="151" t="s">
        <v>178</v>
      </c>
      <c r="L13" s="152"/>
      <c r="M13" s="63" t="s">
        <v>206</v>
      </c>
      <c r="N13" s="43">
        <f>CEILING((92.5%*(90%*Q8)),5)</f>
        <v>85</v>
      </c>
      <c r="O13" s="44" t="s">
        <v>60</v>
      </c>
      <c r="P13" s="45">
        <f>CEILING((97.5%*(90%*Q8)),5)</f>
        <v>90</v>
      </c>
      <c r="Q13" s="57">
        <v>1</v>
      </c>
      <c r="R13" s="149" t="s">
        <v>207</v>
      </c>
      <c r="S13" s="150"/>
      <c r="T13" s="24"/>
      <c r="U13" s="267" t="s">
        <v>179</v>
      </c>
      <c r="V13" s="268"/>
      <c r="W13" s="63" t="s">
        <v>206</v>
      </c>
      <c r="X13" s="43">
        <f>CEILING((92.5%*(90%*S8)),5)</f>
        <v>85</v>
      </c>
      <c r="Y13" s="44" t="s">
        <v>60</v>
      </c>
      <c r="Z13" s="45">
        <f>CEILING((97.5%*(90%*S8)),5)</f>
        <v>90</v>
      </c>
      <c r="AA13" s="57">
        <v>1</v>
      </c>
      <c r="AB13" s="149" t="s">
        <v>207</v>
      </c>
      <c r="AC13" s="150"/>
      <c r="AD13" s="1"/>
    </row>
    <row r="14" spans="1:30" ht="13.5" thickTop="1" thickBot="1" x14ac:dyDescent="0.25">
      <c r="A14" s="265"/>
      <c r="B14" s="266"/>
      <c r="C14" s="279" t="s">
        <v>208</v>
      </c>
      <c r="D14" s="280"/>
      <c r="E14" s="280"/>
      <c r="F14" s="280"/>
      <c r="G14" s="86"/>
      <c r="H14" s="278" t="s">
        <v>209</v>
      </c>
      <c r="I14" s="150"/>
      <c r="J14" s="24"/>
      <c r="K14" s="151"/>
      <c r="L14" s="152"/>
      <c r="M14" s="279" t="s">
        <v>208</v>
      </c>
      <c r="N14" s="280"/>
      <c r="O14" s="280"/>
      <c r="P14" s="280"/>
      <c r="Q14" s="86"/>
      <c r="R14" s="278" t="s">
        <v>209</v>
      </c>
      <c r="S14" s="150"/>
      <c r="T14" s="24"/>
      <c r="U14" s="151" t="s">
        <v>178</v>
      </c>
      <c r="V14" s="152"/>
      <c r="W14" s="279" t="s">
        <v>208</v>
      </c>
      <c r="X14" s="280"/>
      <c r="Y14" s="280"/>
      <c r="Z14" s="280"/>
      <c r="AA14" s="86"/>
      <c r="AB14" s="278" t="s">
        <v>209</v>
      </c>
      <c r="AC14" s="150"/>
      <c r="AD14" s="1"/>
    </row>
    <row r="15" spans="1:30" ht="14.25" thickTop="1" thickBot="1" x14ac:dyDescent="0.25">
      <c r="A15" s="170" t="s">
        <v>180</v>
      </c>
      <c r="B15" s="171"/>
      <c r="C15" s="52">
        <v>5</v>
      </c>
      <c r="D15" s="220" t="s">
        <v>59</v>
      </c>
      <c r="E15" s="221"/>
      <c r="F15" s="222"/>
      <c r="G15" s="87">
        <v>3</v>
      </c>
      <c r="H15" s="147"/>
      <c r="I15" s="148"/>
      <c r="J15" s="24"/>
      <c r="K15" s="170" t="s">
        <v>181</v>
      </c>
      <c r="L15" s="171"/>
      <c r="M15" s="52">
        <v>5</v>
      </c>
      <c r="N15" s="241" t="s">
        <v>182</v>
      </c>
      <c r="O15" s="242"/>
      <c r="P15" s="243"/>
      <c r="Q15" s="87">
        <v>3</v>
      </c>
      <c r="R15" s="147"/>
      <c r="S15" s="148"/>
      <c r="T15" s="24"/>
      <c r="U15" s="170" t="s">
        <v>183</v>
      </c>
      <c r="V15" s="171"/>
      <c r="W15" s="52">
        <v>5</v>
      </c>
      <c r="X15" s="220" t="s">
        <v>59</v>
      </c>
      <c r="Y15" s="221"/>
      <c r="Z15" s="222"/>
      <c r="AA15" s="87">
        <v>3</v>
      </c>
      <c r="AB15" s="147"/>
      <c r="AC15" s="148"/>
      <c r="AD15" s="1"/>
    </row>
    <row r="16" spans="1:30" ht="12.75" x14ac:dyDescent="0.2">
      <c r="A16" s="172" t="s">
        <v>33</v>
      </c>
      <c r="B16" s="173"/>
      <c r="C16" s="76">
        <v>8</v>
      </c>
      <c r="D16" s="77">
        <f>CEILING((25%*Q8),5)</f>
        <v>25</v>
      </c>
      <c r="E16" s="75" t="s">
        <v>60</v>
      </c>
      <c r="F16" s="78">
        <f>CEILING((28%*Q8),5)</f>
        <v>30</v>
      </c>
      <c r="G16" s="56">
        <v>3</v>
      </c>
      <c r="H16" s="157"/>
      <c r="I16" s="158"/>
      <c r="J16" s="24"/>
      <c r="K16" s="174" t="s">
        <v>184</v>
      </c>
      <c r="L16" s="175"/>
      <c r="M16" s="37">
        <v>8</v>
      </c>
      <c r="N16" s="38">
        <f>CEILING((55%*N8),5)</f>
        <v>55</v>
      </c>
      <c r="O16" s="75" t="s">
        <v>60</v>
      </c>
      <c r="P16" s="40">
        <f>CEILING((60%*N8),5)</f>
        <v>60</v>
      </c>
      <c r="Q16" s="39">
        <v>3</v>
      </c>
      <c r="R16" s="157"/>
      <c r="S16" s="158"/>
      <c r="T16" s="24"/>
      <c r="U16" s="174" t="s">
        <v>185</v>
      </c>
      <c r="V16" s="175"/>
      <c r="W16" s="37">
        <v>8</v>
      </c>
      <c r="X16" s="38">
        <f>CEILING((60%*Q8),5)</f>
        <v>60</v>
      </c>
      <c r="Y16" s="75" t="s">
        <v>60</v>
      </c>
      <c r="Z16" s="40">
        <f>CEILING((65%*Q8),5)</f>
        <v>65</v>
      </c>
      <c r="AA16" s="39">
        <v>3</v>
      </c>
      <c r="AB16" s="157"/>
      <c r="AC16" s="158"/>
      <c r="AD16" s="1"/>
    </row>
    <row r="17" spans="1:30" x14ac:dyDescent="0.2">
      <c r="A17" s="151" t="s">
        <v>178</v>
      </c>
      <c r="B17" s="152"/>
      <c r="C17" s="42"/>
      <c r="D17" s="43"/>
      <c r="E17" s="44"/>
      <c r="F17" s="45"/>
      <c r="G17" s="44"/>
      <c r="H17" s="185"/>
      <c r="I17" s="186"/>
      <c r="J17" s="24"/>
      <c r="K17" s="151" t="s">
        <v>178</v>
      </c>
      <c r="L17" s="152"/>
      <c r="M17" s="42"/>
      <c r="N17" s="43"/>
      <c r="O17" s="44"/>
      <c r="P17" s="45"/>
      <c r="Q17" s="44"/>
      <c r="R17" s="149"/>
      <c r="S17" s="150"/>
      <c r="T17" s="24"/>
      <c r="U17" s="151" t="s">
        <v>178</v>
      </c>
      <c r="V17" s="152"/>
      <c r="W17" s="42"/>
      <c r="X17" s="43"/>
      <c r="Y17" s="44"/>
      <c r="Z17" s="45"/>
      <c r="AA17" s="44"/>
      <c r="AB17" s="149"/>
      <c r="AC17" s="150"/>
      <c r="AD17" s="1"/>
    </row>
    <row r="18" spans="1:30" ht="12.75" x14ac:dyDescent="0.2">
      <c r="A18" s="172" t="s">
        <v>40</v>
      </c>
      <c r="B18" s="173"/>
      <c r="C18" s="49">
        <v>8</v>
      </c>
      <c r="D18" s="43">
        <f>CEILING((55%*Q8),5)</f>
        <v>55</v>
      </c>
      <c r="E18" s="79" t="s">
        <v>60</v>
      </c>
      <c r="F18" s="45">
        <f>CEILING((60%*Q8),5)</f>
        <v>60</v>
      </c>
      <c r="G18" s="44">
        <v>3</v>
      </c>
      <c r="H18" s="181"/>
      <c r="I18" s="182"/>
      <c r="J18" s="24"/>
      <c r="K18" s="172" t="s">
        <v>186</v>
      </c>
      <c r="L18" s="173"/>
      <c r="M18" s="49">
        <v>10</v>
      </c>
      <c r="N18" s="142" t="s">
        <v>58</v>
      </c>
      <c r="O18" s="143"/>
      <c r="P18" s="144"/>
      <c r="Q18" s="44">
        <v>3</v>
      </c>
      <c r="R18" s="149" t="s">
        <v>187</v>
      </c>
      <c r="S18" s="150"/>
      <c r="T18" s="24"/>
      <c r="U18" s="172" t="s">
        <v>9</v>
      </c>
      <c r="V18" s="173"/>
      <c r="W18" s="49">
        <v>8</v>
      </c>
      <c r="X18" s="43">
        <f>CEILING((41%*Q8),5)</f>
        <v>45</v>
      </c>
      <c r="Y18" s="79" t="s">
        <v>60</v>
      </c>
      <c r="Z18" s="45">
        <f>CEILING((45%*Q8),5)</f>
        <v>45</v>
      </c>
      <c r="AA18" s="44">
        <v>3</v>
      </c>
      <c r="AB18" s="149"/>
      <c r="AC18" s="150"/>
      <c r="AD18" s="1"/>
    </row>
    <row r="19" spans="1:30" x14ac:dyDescent="0.2">
      <c r="A19" s="151" t="s">
        <v>178</v>
      </c>
      <c r="B19" s="152"/>
      <c r="C19" s="50"/>
      <c r="D19" s="43"/>
      <c r="E19" s="44"/>
      <c r="F19" s="45"/>
      <c r="G19" s="57"/>
      <c r="H19" s="181"/>
      <c r="I19" s="182"/>
      <c r="J19" s="24"/>
      <c r="K19" s="151" t="s">
        <v>178</v>
      </c>
      <c r="L19" s="152"/>
      <c r="M19" s="50"/>
      <c r="N19" s="43"/>
      <c r="O19" s="44"/>
      <c r="P19" s="45"/>
      <c r="Q19" s="51"/>
      <c r="R19" s="149"/>
      <c r="S19" s="150"/>
      <c r="T19" s="24"/>
      <c r="U19" s="151" t="s">
        <v>178</v>
      </c>
      <c r="V19" s="152"/>
      <c r="W19" s="50"/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36</v>
      </c>
      <c r="B20" s="171"/>
      <c r="C20" s="52">
        <v>10</v>
      </c>
      <c r="D20" s="220" t="s">
        <v>59</v>
      </c>
      <c r="E20" s="221"/>
      <c r="F20" s="222"/>
      <c r="G20" s="54">
        <v>3</v>
      </c>
      <c r="H20" s="147"/>
      <c r="I20" s="148"/>
      <c r="J20" s="24"/>
      <c r="K20" s="170" t="s">
        <v>188</v>
      </c>
      <c r="L20" s="171"/>
      <c r="M20" s="49">
        <v>8</v>
      </c>
      <c r="N20" s="43">
        <f>CEILING((9%*Q8),5)</f>
        <v>10</v>
      </c>
      <c r="O20" s="44" t="s">
        <v>60</v>
      </c>
      <c r="P20" s="45">
        <f>CEILING((10%*Q8),5)</f>
        <v>10</v>
      </c>
      <c r="Q20" s="44">
        <v>3</v>
      </c>
      <c r="R20" s="149"/>
      <c r="S20" s="150"/>
      <c r="T20" s="24"/>
      <c r="U20" s="172" t="s">
        <v>20</v>
      </c>
      <c r="V20" s="173"/>
      <c r="W20" s="52">
        <v>15</v>
      </c>
      <c r="X20" s="220" t="s">
        <v>58</v>
      </c>
      <c r="Y20" s="221"/>
      <c r="Z20" s="222"/>
      <c r="AA20" s="54">
        <v>3</v>
      </c>
      <c r="AB20" s="147"/>
      <c r="AC20" s="148"/>
      <c r="AD20" s="1"/>
    </row>
    <row r="21" spans="1:30" ht="12.75" x14ac:dyDescent="0.2">
      <c r="A21" s="174" t="s">
        <v>31</v>
      </c>
      <c r="B21" s="175"/>
      <c r="C21" s="76">
        <v>8</v>
      </c>
      <c r="D21" s="77">
        <f>CEILING((35%*N8),5)</f>
        <v>35</v>
      </c>
      <c r="E21" s="75" t="s">
        <v>60</v>
      </c>
      <c r="F21" s="78">
        <f>CEILING((40%*N8),5)</f>
        <v>40</v>
      </c>
      <c r="G21" s="56">
        <v>3</v>
      </c>
      <c r="H21" s="157"/>
      <c r="I21" s="158"/>
      <c r="J21" s="24"/>
      <c r="K21" s="251" t="s">
        <v>32</v>
      </c>
      <c r="L21" s="252"/>
      <c r="M21" s="76">
        <v>8</v>
      </c>
      <c r="N21" s="77">
        <f>CEILING((22.5%*Q8),5)</f>
        <v>25</v>
      </c>
      <c r="O21" s="56" t="s">
        <v>60</v>
      </c>
      <c r="P21" s="78">
        <f>CEILING((25%*Q8),5)</f>
        <v>25</v>
      </c>
      <c r="Q21" s="56">
        <v>3</v>
      </c>
      <c r="R21" s="157"/>
      <c r="S21" s="158"/>
      <c r="T21" s="24"/>
      <c r="U21" s="174" t="s">
        <v>41</v>
      </c>
      <c r="V21" s="175"/>
      <c r="W21" s="37">
        <v>8</v>
      </c>
      <c r="X21" s="38">
        <f>CEILING((30%*N8),5)</f>
        <v>30</v>
      </c>
      <c r="Y21" s="39" t="s">
        <v>60</v>
      </c>
      <c r="Z21" s="40">
        <f>CEILING((33%*N8),5)</f>
        <v>35</v>
      </c>
      <c r="AA21" s="39">
        <v>3</v>
      </c>
      <c r="AB21" s="157"/>
      <c r="AC21" s="158"/>
      <c r="AD21" s="1"/>
    </row>
    <row r="22" spans="1:30" x14ac:dyDescent="0.2">
      <c r="A22" s="151" t="s">
        <v>178</v>
      </c>
      <c r="B22" s="152"/>
      <c r="C22" s="42"/>
      <c r="D22" s="43"/>
      <c r="E22" s="44"/>
      <c r="F22" s="45"/>
      <c r="G22" s="44"/>
      <c r="H22" s="185"/>
      <c r="I22" s="186"/>
      <c r="J22" s="24"/>
      <c r="K22" s="151" t="s">
        <v>178</v>
      </c>
      <c r="L22" s="152"/>
      <c r="M22" s="42"/>
      <c r="N22" s="43"/>
      <c r="O22" s="44"/>
      <c r="P22" s="45"/>
      <c r="Q22" s="44"/>
      <c r="R22" s="149"/>
      <c r="S22" s="150"/>
      <c r="T22" s="24"/>
      <c r="U22" s="151" t="s">
        <v>178</v>
      </c>
      <c r="V22" s="152"/>
      <c r="W22" s="42"/>
      <c r="X22" s="43"/>
      <c r="Y22" s="44"/>
      <c r="Z22" s="45"/>
      <c r="AA22" s="44"/>
      <c r="AB22" s="149"/>
      <c r="AC22" s="150"/>
      <c r="AD22" s="1"/>
    </row>
    <row r="23" spans="1:30" ht="12.75" x14ac:dyDescent="0.2">
      <c r="A23" s="172" t="s">
        <v>61</v>
      </c>
      <c r="B23" s="173"/>
      <c r="C23" s="49">
        <v>8</v>
      </c>
      <c r="D23" s="43">
        <f>CEILING((17.5%*N8),5)</f>
        <v>20</v>
      </c>
      <c r="E23" s="44" t="s">
        <v>60</v>
      </c>
      <c r="F23" s="45">
        <f>CEILING((22.5%*N8),5)</f>
        <v>25</v>
      </c>
      <c r="G23" s="44">
        <v>3</v>
      </c>
      <c r="H23" s="181"/>
      <c r="I23" s="182"/>
      <c r="J23" s="24"/>
      <c r="K23" s="172" t="s">
        <v>105</v>
      </c>
      <c r="L23" s="173"/>
      <c r="M23" s="49">
        <v>8</v>
      </c>
      <c r="N23" s="43">
        <f>CEILING((19%*Q8),5)</f>
        <v>20</v>
      </c>
      <c r="O23" s="44" t="s">
        <v>60</v>
      </c>
      <c r="P23" s="45">
        <f>CEILING((22%*Q8),5)</f>
        <v>25</v>
      </c>
      <c r="Q23" s="44">
        <v>3</v>
      </c>
      <c r="R23" s="149"/>
      <c r="S23" s="150"/>
      <c r="T23" s="24"/>
      <c r="U23" s="172" t="s">
        <v>189</v>
      </c>
      <c r="V23" s="173"/>
      <c r="W23" s="49">
        <v>8</v>
      </c>
      <c r="X23" s="43">
        <f>CEILING((18%*N8),5)</f>
        <v>20</v>
      </c>
      <c r="Y23" s="44" t="s">
        <v>60</v>
      </c>
      <c r="Z23" s="45">
        <f>CEILING((21%*N8),5)</f>
        <v>25</v>
      </c>
      <c r="AA23" s="44">
        <v>3</v>
      </c>
      <c r="AB23" s="149"/>
      <c r="AC23" s="150"/>
      <c r="AD23" s="1"/>
    </row>
    <row r="24" spans="1:30" x14ac:dyDescent="0.2">
      <c r="A24" s="151" t="s">
        <v>178</v>
      </c>
      <c r="B24" s="152"/>
      <c r="C24" s="50"/>
      <c r="D24" s="43"/>
      <c r="E24" s="44"/>
      <c r="F24" s="45"/>
      <c r="G24" s="51"/>
      <c r="H24" s="181"/>
      <c r="I24" s="182"/>
      <c r="J24" s="24"/>
      <c r="K24" s="151" t="s">
        <v>178</v>
      </c>
      <c r="L24" s="152"/>
      <c r="M24" s="50"/>
      <c r="N24" s="43"/>
      <c r="O24" s="44"/>
      <c r="P24" s="45"/>
      <c r="Q24" s="51"/>
      <c r="R24" s="149"/>
      <c r="S24" s="150"/>
      <c r="T24" s="24"/>
      <c r="U24" s="151" t="s">
        <v>178</v>
      </c>
      <c r="V24" s="152"/>
      <c r="W24" s="50"/>
      <c r="X24" s="43"/>
      <c r="Y24" s="44"/>
      <c r="Z24" s="45"/>
      <c r="AA24" s="51"/>
      <c r="AB24" s="149"/>
      <c r="AC24" s="150"/>
      <c r="AD24" s="1"/>
    </row>
    <row r="25" spans="1:30" ht="13.5" thickBot="1" x14ac:dyDescent="0.25">
      <c r="A25" s="170" t="s">
        <v>18</v>
      </c>
      <c r="B25" s="171"/>
      <c r="C25" s="52">
        <v>15</v>
      </c>
      <c r="D25" s="220" t="s">
        <v>57</v>
      </c>
      <c r="E25" s="221"/>
      <c r="F25" s="222"/>
      <c r="G25" s="54">
        <v>3</v>
      </c>
      <c r="H25" s="147"/>
      <c r="I25" s="148"/>
      <c r="J25" s="24"/>
      <c r="K25" s="170" t="s">
        <v>190</v>
      </c>
      <c r="L25" s="171"/>
      <c r="M25" s="52" t="s">
        <v>191</v>
      </c>
      <c r="N25" s="220" t="s">
        <v>59</v>
      </c>
      <c r="O25" s="221"/>
      <c r="P25" s="222"/>
      <c r="Q25" s="54">
        <v>3</v>
      </c>
      <c r="R25" s="147"/>
      <c r="S25" s="148"/>
      <c r="T25" s="24"/>
      <c r="U25" s="183" t="s">
        <v>90</v>
      </c>
      <c r="V25" s="184"/>
      <c r="W25" s="52">
        <v>12</v>
      </c>
      <c r="X25" s="220" t="s">
        <v>59</v>
      </c>
      <c r="Y25" s="221"/>
      <c r="Z25" s="222"/>
      <c r="AA25" s="54">
        <v>3</v>
      </c>
      <c r="AB25" s="147"/>
      <c r="AC25" s="148"/>
      <c r="AD25" s="1"/>
    </row>
    <row r="26" spans="1:30" ht="12.75" x14ac:dyDescent="0.2">
      <c r="A26" s="251" t="s">
        <v>77</v>
      </c>
      <c r="B26" s="252"/>
      <c r="C26" s="37">
        <v>8</v>
      </c>
      <c r="D26" s="38">
        <f>CEILING((25%*Q8),5)</f>
        <v>25</v>
      </c>
      <c r="E26" s="39" t="s">
        <v>60</v>
      </c>
      <c r="F26" s="40">
        <f>CEILING((27.5%*Q8),5)</f>
        <v>30</v>
      </c>
      <c r="G26" s="39">
        <v>3</v>
      </c>
      <c r="H26" s="176"/>
      <c r="I26" s="177"/>
      <c r="J26" s="24"/>
      <c r="K26" s="172" t="s">
        <v>14</v>
      </c>
      <c r="L26" s="173"/>
      <c r="M26" s="37">
        <v>8</v>
      </c>
      <c r="N26" s="136" t="s">
        <v>59</v>
      </c>
      <c r="O26" s="137"/>
      <c r="P26" s="138"/>
      <c r="Q26" s="39">
        <v>3</v>
      </c>
      <c r="R26" s="157"/>
      <c r="S26" s="158"/>
      <c r="T26" s="24"/>
      <c r="U26" s="174" t="s">
        <v>192</v>
      </c>
      <c r="V26" s="175"/>
      <c r="W26" s="37">
        <v>8</v>
      </c>
      <c r="X26" s="38">
        <f>CEILING((49%*Q8),5)</f>
        <v>50</v>
      </c>
      <c r="Y26" s="75" t="s">
        <v>60</v>
      </c>
      <c r="Z26" s="40">
        <f>CEILING((52%*Q8),5)</f>
        <v>55</v>
      </c>
      <c r="AA26" s="39">
        <v>3</v>
      </c>
      <c r="AB26" s="157"/>
      <c r="AC26" s="158"/>
      <c r="AD26" s="1"/>
    </row>
    <row r="27" spans="1:30" x14ac:dyDescent="0.2">
      <c r="A27" s="151" t="s">
        <v>178</v>
      </c>
      <c r="B27" s="152"/>
      <c r="C27" s="42"/>
      <c r="D27" s="43"/>
      <c r="E27" s="44"/>
      <c r="F27" s="45"/>
      <c r="G27" s="44"/>
      <c r="H27" s="179"/>
      <c r="I27" s="180"/>
      <c r="J27" s="24"/>
      <c r="K27" s="151" t="s">
        <v>178</v>
      </c>
      <c r="L27" s="152"/>
      <c r="M27" s="42"/>
      <c r="N27" s="46"/>
      <c r="O27" s="47"/>
      <c r="P27" s="48"/>
      <c r="Q27" s="44"/>
      <c r="R27" s="149"/>
      <c r="S27" s="150"/>
      <c r="T27" s="24"/>
      <c r="U27" s="151" t="s">
        <v>178</v>
      </c>
      <c r="V27" s="152"/>
      <c r="W27" s="42"/>
      <c r="X27" s="43"/>
      <c r="Y27" s="44"/>
      <c r="Z27" s="45"/>
      <c r="AA27" s="44"/>
      <c r="AB27" s="149"/>
      <c r="AC27" s="150"/>
      <c r="AD27" s="1"/>
    </row>
    <row r="28" spans="1:30" ht="12.75" x14ac:dyDescent="0.2">
      <c r="A28" s="172" t="s">
        <v>193</v>
      </c>
      <c r="B28" s="173"/>
      <c r="C28" s="49">
        <v>8</v>
      </c>
      <c r="D28" s="142" t="s">
        <v>194</v>
      </c>
      <c r="E28" s="143"/>
      <c r="F28" s="144"/>
      <c r="G28" s="44">
        <v>3</v>
      </c>
      <c r="H28" s="149"/>
      <c r="I28" s="150"/>
      <c r="J28" s="24"/>
      <c r="K28" s="183" t="s">
        <v>17</v>
      </c>
      <c r="L28" s="184"/>
      <c r="M28" s="63">
        <v>10</v>
      </c>
      <c r="N28" s="43">
        <f>CEILING((11%*Q8),5)</f>
        <v>15</v>
      </c>
      <c r="O28" s="44" t="s">
        <v>60</v>
      </c>
      <c r="P28" s="45">
        <f>CEILING((13%*Q8),5)</f>
        <v>15</v>
      </c>
      <c r="Q28" s="44">
        <v>3</v>
      </c>
      <c r="R28" s="149"/>
      <c r="S28" s="150"/>
      <c r="T28" s="24"/>
      <c r="U28" s="172" t="s">
        <v>195</v>
      </c>
      <c r="V28" s="173"/>
      <c r="W28" s="49">
        <v>8</v>
      </c>
      <c r="X28" s="142" t="s">
        <v>194</v>
      </c>
      <c r="Y28" s="143"/>
      <c r="Z28" s="144"/>
      <c r="AA28" s="44">
        <v>3</v>
      </c>
      <c r="AB28" s="149"/>
      <c r="AC28" s="150"/>
      <c r="AD28" s="1"/>
    </row>
    <row r="29" spans="1:30" x14ac:dyDescent="0.2">
      <c r="A29" s="151" t="s">
        <v>178</v>
      </c>
      <c r="B29" s="152"/>
      <c r="C29" s="50"/>
      <c r="D29" s="43"/>
      <c r="E29" s="44"/>
      <c r="F29" s="45"/>
      <c r="G29" s="51"/>
      <c r="H29" s="149"/>
      <c r="I29" s="150"/>
      <c r="J29" s="24"/>
      <c r="K29" s="151" t="s">
        <v>178</v>
      </c>
      <c r="L29" s="152"/>
      <c r="M29" s="80"/>
      <c r="N29" s="46"/>
      <c r="O29" s="47"/>
      <c r="P29" s="48"/>
      <c r="Q29" s="3"/>
      <c r="R29" s="235"/>
      <c r="S29" s="236"/>
      <c r="T29" s="24"/>
      <c r="U29" s="151" t="s">
        <v>178</v>
      </c>
      <c r="V29" s="152"/>
      <c r="W29" s="50"/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2" t="s">
        <v>82</v>
      </c>
      <c r="B30" s="173"/>
      <c r="C30" s="52">
        <v>8</v>
      </c>
      <c r="D30" s="53">
        <f>CEILING((14.5%*Q8),5)</f>
        <v>15</v>
      </c>
      <c r="E30" s="54" t="s">
        <v>60</v>
      </c>
      <c r="F30" s="55">
        <f>CEILING((17.5%*Q8),5)</f>
        <v>20</v>
      </c>
      <c r="G30" s="54">
        <v>3</v>
      </c>
      <c r="H30" s="264"/>
      <c r="I30" s="178"/>
      <c r="J30" s="24"/>
      <c r="K30" s="170" t="s">
        <v>196</v>
      </c>
      <c r="L30" s="171"/>
      <c r="M30" s="52">
        <v>12</v>
      </c>
      <c r="N30" s="220" t="s">
        <v>59</v>
      </c>
      <c r="O30" s="221"/>
      <c r="P30" s="222"/>
      <c r="Q30" s="54">
        <v>3</v>
      </c>
      <c r="R30" s="147"/>
      <c r="S30" s="148"/>
      <c r="T30" s="24"/>
      <c r="U30" s="172" t="s">
        <v>82</v>
      </c>
      <c r="V30" s="173"/>
      <c r="W30" s="52">
        <v>8</v>
      </c>
      <c r="X30" s="53">
        <f>CEILING((14.5%*Q8),5)</f>
        <v>15</v>
      </c>
      <c r="Y30" s="54" t="s">
        <v>60</v>
      </c>
      <c r="Z30" s="55">
        <f>CEILING((17.5%*Q8),5)</f>
        <v>20</v>
      </c>
      <c r="AA30" s="54">
        <v>3</v>
      </c>
      <c r="AB30" s="147"/>
      <c r="AC30" s="148"/>
      <c r="AD30" s="1"/>
    </row>
    <row r="31" spans="1:30" ht="12.75" x14ac:dyDescent="0.2">
      <c r="A31" s="174"/>
      <c r="B31" s="175"/>
      <c r="C31" s="37"/>
      <c r="D31" s="38"/>
      <c r="E31" s="39"/>
      <c r="F31" s="40"/>
      <c r="G31" s="39"/>
      <c r="H31" s="176"/>
      <c r="I31" s="177"/>
      <c r="J31" s="24"/>
      <c r="K31" s="153"/>
      <c r="L31" s="154"/>
      <c r="M31" s="37"/>
      <c r="N31" s="38"/>
      <c r="O31" s="39"/>
      <c r="P31" s="40"/>
      <c r="Q31" s="39"/>
      <c r="R31" s="157"/>
      <c r="S31" s="158"/>
      <c r="T31" s="24"/>
      <c r="U31" s="155" t="s">
        <v>197</v>
      </c>
      <c r="V31" s="237"/>
      <c r="W31" s="42"/>
      <c r="X31" s="64"/>
      <c r="Y31" s="44"/>
      <c r="Z31" s="45"/>
      <c r="AA31" s="44"/>
      <c r="AB31" s="157"/>
      <c r="AC31" s="158"/>
      <c r="AD31" s="1"/>
    </row>
    <row r="32" spans="1:30" ht="12.75" x14ac:dyDescent="0.2">
      <c r="A32" s="172"/>
      <c r="B32" s="173"/>
      <c r="C32" s="42"/>
      <c r="D32" s="43"/>
      <c r="E32" s="44"/>
      <c r="F32" s="45"/>
      <c r="G32" s="44"/>
      <c r="H32" s="149"/>
      <c r="I32" s="150"/>
      <c r="J32" s="24"/>
      <c r="K32" s="151"/>
      <c r="L32" s="152"/>
      <c r="M32" s="50"/>
      <c r="N32" s="43"/>
      <c r="O32" s="44"/>
      <c r="P32" s="45"/>
      <c r="Q32" s="51"/>
      <c r="R32" s="149"/>
      <c r="S32" s="150"/>
      <c r="T32" s="24"/>
      <c r="U32" s="172" t="s">
        <v>198</v>
      </c>
      <c r="V32" s="173"/>
      <c r="W32" s="42">
        <v>5</v>
      </c>
      <c r="X32" s="64">
        <f>CEILING((72.5%*(90%*(N8*45%))),5)</f>
        <v>30</v>
      </c>
      <c r="Y32" s="44" t="s">
        <v>60</v>
      </c>
      <c r="Z32" s="45">
        <f>CEILING((77.5%*(90%*(N8*45%))),5)</f>
        <v>35</v>
      </c>
      <c r="AA32" s="44">
        <v>1</v>
      </c>
      <c r="AB32" s="149"/>
      <c r="AC32" s="150"/>
      <c r="AD32" s="1"/>
    </row>
    <row r="33" spans="1:30" ht="12.75" x14ac:dyDescent="0.2">
      <c r="A33" s="172"/>
      <c r="B33" s="173"/>
      <c r="C33" s="49"/>
      <c r="D33" s="43"/>
      <c r="E33" s="44"/>
      <c r="F33" s="45"/>
      <c r="G33" s="44"/>
      <c r="H33" s="149"/>
      <c r="I33" s="150"/>
      <c r="J33" s="24"/>
      <c r="K33" s="151"/>
      <c r="L33" s="152"/>
      <c r="M33" s="50"/>
      <c r="N33" s="43"/>
      <c r="O33" s="44"/>
      <c r="P33" s="45"/>
      <c r="Q33" s="51"/>
      <c r="R33" s="149"/>
      <c r="S33" s="150"/>
      <c r="T33" s="24"/>
      <c r="U33" s="164"/>
      <c r="V33" s="165"/>
      <c r="W33" s="49">
        <v>3</v>
      </c>
      <c r="X33" s="43">
        <f>CEILING((82.5%*(90%*(N8*45%))),5)</f>
        <v>35</v>
      </c>
      <c r="Y33" s="44" t="s">
        <v>60</v>
      </c>
      <c r="Z33" s="45">
        <f>CEILING((87.5%*(90%*(N8*45%))),5)</f>
        <v>40</v>
      </c>
      <c r="AA33" s="44">
        <v>1</v>
      </c>
      <c r="AB33" s="149"/>
      <c r="AC33" s="150"/>
      <c r="AD33" s="1"/>
    </row>
    <row r="34" spans="1:30" ht="12.75" thickBot="1" x14ac:dyDescent="0.25">
      <c r="A34" s="151"/>
      <c r="B34" s="152"/>
      <c r="C34" s="50"/>
      <c r="D34" s="43"/>
      <c r="E34" s="44"/>
      <c r="F34" s="45"/>
      <c r="G34" s="51"/>
      <c r="H34" s="149"/>
      <c r="I34" s="150"/>
      <c r="J34" s="24"/>
      <c r="K34" s="151"/>
      <c r="L34" s="152"/>
      <c r="M34" s="50"/>
      <c r="N34" s="43"/>
      <c r="O34" s="44"/>
      <c r="P34" s="45"/>
      <c r="Q34" s="51"/>
      <c r="R34" s="149"/>
      <c r="S34" s="150"/>
      <c r="T34" s="24"/>
      <c r="U34" s="151"/>
      <c r="V34" s="152"/>
      <c r="W34" s="50" t="s">
        <v>206</v>
      </c>
      <c r="X34" s="43">
        <f>CEILING((92.5%*(90%*(N8*45%))),5)</f>
        <v>40</v>
      </c>
      <c r="Y34" s="44" t="s">
        <v>60</v>
      </c>
      <c r="Z34" s="45">
        <f>CEILING((97.5%*(90%*(N8*45%))),5)</f>
        <v>40</v>
      </c>
      <c r="AA34" s="57">
        <v>1</v>
      </c>
      <c r="AB34" s="149" t="s">
        <v>207</v>
      </c>
      <c r="AC34" s="150"/>
      <c r="AD34" s="1"/>
    </row>
    <row r="35" spans="1:30" ht="14.25" thickTop="1" thickBot="1" x14ac:dyDescent="0.25">
      <c r="A35" s="170"/>
      <c r="B35" s="171"/>
      <c r="C35" s="52"/>
      <c r="D35" s="53"/>
      <c r="E35" s="54"/>
      <c r="F35" s="55"/>
      <c r="G35" s="54"/>
      <c r="H35" s="147"/>
      <c r="I35" s="148"/>
      <c r="J35" s="24"/>
      <c r="K35" s="170"/>
      <c r="L35" s="171"/>
      <c r="M35" s="52"/>
      <c r="N35" s="53"/>
      <c r="O35" s="54"/>
      <c r="P35" s="55"/>
      <c r="Q35" s="54"/>
      <c r="R35" s="147"/>
      <c r="S35" s="148"/>
      <c r="T35" s="24"/>
      <c r="U35" s="170"/>
      <c r="V35" s="171"/>
      <c r="W35" s="279" t="s">
        <v>208</v>
      </c>
      <c r="X35" s="280"/>
      <c r="Y35" s="280"/>
      <c r="Z35" s="280"/>
      <c r="AA35" s="86"/>
      <c r="AB35" s="278" t="s">
        <v>209</v>
      </c>
      <c r="AC35" s="150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3"/>
      <c r="B41" s="154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272" t="s">
        <v>210</v>
      </c>
      <c r="B42" s="273"/>
      <c r="C42" s="273"/>
      <c r="D42" s="273"/>
      <c r="E42" s="273"/>
      <c r="F42" s="273"/>
      <c r="G42" s="273"/>
      <c r="H42" s="273"/>
      <c r="I42" s="274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ht="12.75" x14ac:dyDescent="0.2">
      <c r="A43" s="275" t="s">
        <v>211</v>
      </c>
      <c r="B43" s="276"/>
      <c r="C43" s="276"/>
      <c r="D43" s="276"/>
      <c r="E43" s="276"/>
      <c r="F43" s="276"/>
      <c r="G43" s="276"/>
      <c r="H43" s="276"/>
      <c r="I43" s="277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66"/>
      <c r="B44" s="168"/>
      <c r="C44" s="50"/>
      <c r="D44" s="43"/>
      <c r="E44" s="44"/>
      <c r="F44" s="45"/>
      <c r="G44" s="51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59"/>
      <c r="B45" s="161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62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C14:F14"/>
    <mergeCell ref="M14:P14"/>
    <mergeCell ref="W14:Z14"/>
    <mergeCell ref="D15:F15"/>
    <mergeCell ref="N15:P15"/>
    <mergeCell ref="X15:Z15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N18:P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D20:F20"/>
    <mergeCell ref="X20:Z20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5:B25"/>
    <mergeCell ref="H25:I25"/>
    <mergeCell ref="K25:L25"/>
    <mergeCell ref="R25:S25"/>
    <mergeCell ref="U25:V25"/>
    <mergeCell ref="AB25:AC25"/>
    <mergeCell ref="A24:B24"/>
    <mergeCell ref="H24:I24"/>
    <mergeCell ref="K24:L24"/>
    <mergeCell ref="R24:S24"/>
    <mergeCell ref="U24:V24"/>
    <mergeCell ref="AB24:AC24"/>
    <mergeCell ref="D25:F25"/>
    <mergeCell ref="N25:P25"/>
    <mergeCell ref="X25:Z25"/>
    <mergeCell ref="A27:B27"/>
    <mergeCell ref="H27:I27"/>
    <mergeCell ref="K27:L27"/>
    <mergeCell ref="R27:S27"/>
    <mergeCell ref="U27:V27"/>
    <mergeCell ref="AB27:AC27"/>
    <mergeCell ref="A26:B26"/>
    <mergeCell ref="H26:I26"/>
    <mergeCell ref="K26:L26"/>
    <mergeCell ref="R26:S26"/>
    <mergeCell ref="U26:V26"/>
    <mergeCell ref="AB26:AC26"/>
    <mergeCell ref="N26:P26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AB28:AC28"/>
    <mergeCell ref="D28:F28"/>
    <mergeCell ref="X28:Z28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R30:S30"/>
    <mergeCell ref="U30:V30"/>
    <mergeCell ref="AB30:AC30"/>
    <mergeCell ref="N30:P30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W35:Z35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K43:L43"/>
    <mergeCell ref="R43:S43"/>
    <mergeCell ref="U43:V43"/>
    <mergeCell ref="AB43:AC43"/>
    <mergeCell ref="K42:L42"/>
    <mergeCell ref="R42:S42"/>
    <mergeCell ref="U42:V42"/>
    <mergeCell ref="AB42:AC42"/>
    <mergeCell ref="A42:I42"/>
    <mergeCell ref="A43:I43"/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</mergeCells>
  <conditionalFormatting sqref="D11:F14 D16:F19 D21:F24 D26:F29 D31:F34 D36:F39 D41:F44 G11:I45 C11:C45 N11:P14 N16:P19 N21:P24 N26:P29 N31:P34 N36:P39 N41:P44 Q11:S45 M11:M45 X11:Z14 X16:Z19 X21:Z24 X26:Z29 X31:Z34 X36:Z39 X41:Z44 W11:W44 AA11:AC44 W31:AA31">
    <cfRule type="expression" dxfId="1020" priority="59" stopIfTrue="1">
      <formula>ISERROR(C11)</formula>
    </cfRule>
  </conditionalFormatting>
  <conditionalFormatting sqref="Q9:S9 AA9:AC9 G9:I9">
    <cfRule type="cellIs" dxfId="1019" priority="58" stopIfTrue="1" operator="equal">
      <formula>0</formula>
    </cfRule>
  </conditionalFormatting>
  <conditionalFormatting sqref="A16:B16 A18:B18 A23:B23 A21:B21">
    <cfRule type="expression" dxfId="1018" priority="57" stopIfTrue="1">
      <formula>AND(XFA16&gt;0,A16=0)</formula>
    </cfRule>
  </conditionalFormatting>
  <conditionalFormatting sqref="U16:V16 U11:V11 U18:V18">
    <cfRule type="expression" dxfId="1017" priority="56" stopIfTrue="1">
      <formula>AND(#REF!&gt;0,U11=0)</formula>
    </cfRule>
  </conditionalFormatting>
  <conditionalFormatting sqref="K16:L16 K18:L18">
    <cfRule type="expression" dxfId="1016" priority="55" stopIfTrue="1">
      <formula>AND(#REF!&gt;0,K16=0)</formula>
    </cfRule>
  </conditionalFormatting>
  <conditionalFormatting sqref="K21:L21 K23:L23">
    <cfRule type="expression" dxfId="1015" priority="54" stopIfTrue="1">
      <formula>AND(#REF!&gt;0,K21=0)</formula>
    </cfRule>
  </conditionalFormatting>
  <conditionalFormatting sqref="K28:L28">
    <cfRule type="expression" dxfId="1014" priority="53" stopIfTrue="1">
      <formula>AND(G28&gt;0,K28=0)</formula>
    </cfRule>
  </conditionalFormatting>
  <conditionalFormatting sqref="U18:V18">
    <cfRule type="expression" dxfId="1013" priority="52" stopIfTrue="1">
      <formula>AND(Q18&gt;0,U18=0)</formula>
    </cfRule>
  </conditionalFormatting>
  <conditionalFormatting sqref="U23:V23">
    <cfRule type="expression" dxfId="1012" priority="51" stopIfTrue="1">
      <formula>AND(Q23&gt;0,U23=0)</formula>
    </cfRule>
  </conditionalFormatting>
  <conditionalFormatting sqref="K21:L21">
    <cfRule type="expression" dxfId="1011" priority="50" stopIfTrue="1">
      <formula>AND(G21&gt;0,K21=0)</formula>
    </cfRule>
  </conditionalFormatting>
  <conditionalFormatting sqref="K21:L21">
    <cfRule type="expression" dxfId="1010" priority="49" stopIfTrue="1">
      <formula>AND(G21&gt;0,K21=0)</formula>
    </cfRule>
  </conditionalFormatting>
  <conditionalFormatting sqref="U11:V11">
    <cfRule type="expression" dxfId="1009" priority="48" stopIfTrue="1">
      <formula>AND(Q11&gt;0,U11=0)</formula>
    </cfRule>
  </conditionalFormatting>
  <conditionalFormatting sqref="U11:V11">
    <cfRule type="expression" dxfId="1008" priority="47" stopIfTrue="1">
      <formula>AND(Q11&gt;0,U11=0)</formula>
    </cfRule>
  </conditionalFormatting>
  <conditionalFormatting sqref="K16:L16">
    <cfRule type="expression" dxfId="1007" priority="46" stopIfTrue="1">
      <formula>AND(G16&gt;0,K16=0)</formula>
    </cfRule>
  </conditionalFormatting>
  <conditionalFormatting sqref="W45 AA45:AC45">
    <cfRule type="expression" dxfId="1006" priority="45" stopIfTrue="1">
      <formula>ISERROR(W45)</formula>
    </cfRule>
  </conditionalFormatting>
  <conditionalFormatting sqref="K16:L16 K18:L18 K23:L23 K21:L21">
    <cfRule type="expression" dxfId="1005" priority="44" stopIfTrue="1">
      <formula>AND(G16&gt;0,K16=0)</formula>
    </cfRule>
  </conditionalFormatting>
  <conditionalFormatting sqref="U16:V16 U18:V18 U23:V23 U21:V21">
    <cfRule type="expression" dxfId="1004" priority="43" stopIfTrue="1">
      <formula>AND(Q16&gt;0,U16=0)</formula>
    </cfRule>
  </conditionalFormatting>
  <conditionalFormatting sqref="N27:P29 X41:Z44 X16:Z19 X21:Z24 D26:F29 N41:P44 D31:F34 D16:F19 D21:F24 AC15:AC45 X29:Z29 X26:Z27 N16:P17 Q11:S29 D41:F44 D36:F39 W32:W45 N36:P39 G11:H45 N11:P14 X11:Z14 N19:P24 M30:S30 N31:P34 M31:M45 Q31:S45 I44:I45 I11:I41 C11:C45 D11:F13 M11:M29 AA11:AB45 X35:Z39 W11:W30 Z31:Z34 X32:Y34 W31:AA31">
    <cfRule type="expression" dxfId="1003" priority="42" stopIfTrue="1">
      <formula>ISERROR(C11)</formula>
    </cfRule>
  </conditionalFormatting>
  <conditionalFormatting sqref="Q9:S9 AA9:AC9 G9:I9">
    <cfRule type="cellIs" dxfId="1002" priority="41" stopIfTrue="1" operator="equal">
      <formula>0</formula>
    </cfRule>
  </conditionalFormatting>
  <conditionalFormatting sqref="A16:B16 A18:B18 A23:B23 A21:B21 A25:B26">
    <cfRule type="expression" dxfId="1001" priority="40" stopIfTrue="1">
      <formula>AND(XFA16&gt;0,A16=0)</formula>
    </cfRule>
  </conditionalFormatting>
  <conditionalFormatting sqref="U16:V16 U18:V18 K26:L26">
    <cfRule type="expression" dxfId="1000" priority="39" stopIfTrue="1">
      <formula>AND(#REF!&gt;0,K16=0)</formula>
    </cfRule>
  </conditionalFormatting>
  <conditionalFormatting sqref="K16:L16 K18:L18">
    <cfRule type="expression" dxfId="999" priority="38" stopIfTrue="1">
      <formula>AND(#REF!&gt;0,K16=0)</formula>
    </cfRule>
  </conditionalFormatting>
  <conditionalFormatting sqref="K21:L21 K23:L23">
    <cfRule type="expression" dxfId="998" priority="37" stopIfTrue="1">
      <formula>AND(#REF!&gt;0,K21=0)</formula>
    </cfRule>
  </conditionalFormatting>
  <conditionalFormatting sqref="U16:V16 U18:V18">
    <cfRule type="expression" dxfId="997" priority="36" stopIfTrue="1">
      <formula>AND(#REF!&gt;0,U16=0)</formula>
    </cfRule>
  </conditionalFormatting>
  <conditionalFormatting sqref="K16:L16 K18:L18 A20:B20">
    <cfRule type="expression" dxfId="996" priority="35" stopIfTrue="1">
      <formula>AND(#REF!&gt;0,A16=0)</formula>
    </cfRule>
  </conditionalFormatting>
  <conditionalFormatting sqref="K21:L21">
    <cfRule type="expression" dxfId="995" priority="34" stopIfTrue="1">
      <formula>AND(G21&gt;0,K21=0)</formula>
    </cfRule>
  </conditionalFormatting>
  <conditionalFormatting sqref="C11:D13">
    <cfRule type="expression" dxfId="994" priority="33" stopIfTrue="1">
      <formula>ISERROR(C11)</formula>
    </cfRule>
  </conditionalFormatting>
  <conditionalFormatting sqref="G11:I14 F11:F13">
    <cfRule type="expression" dxfId="993" priority="32" stopIfTrue="1">
      <formula>ISERROR(F11)</formula>
    </cfRule>
  </conditionalFormatting>
  <conditionalFormatting sqref="M11:N13">
    <cfRule type="expression" dxfId="992" priority="31" stopIfTrue="1">
      <formula>ISERROR(M11)</formula>
    </cfRule>
  </conditionalFormatting>
  <conditionalFormatting sqref="P11:S14">
    <cfRule type="expression" dxfId="991" priority="30" stopIfTrue="1">
      <formula>ISERROR(P11)</formula>
    </cfRule>
  </conditionalFormatting>
  <conditionalFormatting sqref="W11:X13">
    <cfRule type="expression" dxfId="990" priority="29" stopIfTrue="1">
      <formula>ISERROR(W11)</formula>
    </cfRule>
  </conditionalFormatting>
  <conditionalFormatting sqref="Z11:AC14">
    <cfRule type="expression" dxfId="989" priority="28" stopIfTrue="1">
      <formula>ISERROR(Z11)</formula>
    </cfRule>
  </conditionalFormatting>
  <conditionalFormatting sqref="D41:F44 G41:I45 C41:C45">
    <cfRule type="expression" dxfId="988" priority="27" stopIfTrue="1">
      <formula>ISERROR(C41)</formula>
    </cfRule>
  </conditionalFormatting>
  <conditionalFormatting sqref="W45 AA45:AC45">
    <cfRule type="expression" dxfId="987" priority="26" stopIfTrue="1">
      <formula>ISERROR(W45)</formula>
    </cfRule>
  </conditionalFormatting>
  <conditionalFormatting sqref="Z35:AC35">
    <cfRule type="expression" dxfId="986" priority="25" stopIfTrue="1">
      <formula>ISERROR(Z35)</formula>
    </cfRule>
  </conditionalFormatting>
  <conditionalFormatting sqref="AB34:AC34">
    <cfRule type="expression" dxfId="985" priority="24" stopIfTrue="1">
      <formula>ISERROR(AB34)</formula>
    </cfRule>
  </conditionalFormatting>
  <conditionalFormatting sqref="A16:B16 A18:B18 A23:B23 A21:B21">
    <cfRule type="expression" dxfId="984" priority="23" stopIfTrue="1">
      <formula>AND(XFA16&gt;0,A16=0)</formula>
    </cfRule>
  </conditionalFormatting>
  <conditionalFormatting sqref="A16:B16 A18:B18 A23:B23 A21:B21 A25:B26">
    <cfRule type="expression" dxfId="983" priority="22" stopIfTrue="1">
      <formula>AND(XFA16&gt;0,A16=0)</formula>
    </cfRule>
  </conditionalFormatting>
  <conditionalFormatting sqref="A20:B20">
    <cfRule type="expression" dxfId="982" priority="21" stopIfTrue="1">
      <formula>AND(#REF!&gt;0,A20=0)</formula>
    </cfRule>
  </conditionalFormatting>
  <conditionalFormatting sqref="K16:L16 K18:L18">
    <cfRule type="expression" dxfId="981" priority="20" stopIfTrue="1">
      <formula>AND(#REF!&gt;0,K16=0)</formula>
    </cfRule>
  </conditionalFormatting>
  <conditionalFormatting sqref="K21:L21 K23:L23">
    <cfRule type="expression" dxfId="980" priority="19" stopIfTrue="1">
      <formula>AND(#REF!&gt;0,K21=0)</formula>
    </cfRule>
  </conditionalFormatting>
  <conditionalFormatting sqref="K28:L28">
    <cfRule type="expression" dxfId="979" priority="18" stopIfTrue="1">
      <formula>AND(G28&gt;0,K28=0)</formula>
    </cfRule>
  </conditionalFormatting>
  <conditionalFormatting sqref="K21:L21">
    <cfRule type="expression" dxfId="978" priority="17" stopIfTrue="1">
      <formula>AND(G21&gt;0,K21=0)</formula>
    </cfRule>
  </conditionalFormatting>
  <conditionalFormatting sqref="K21:L21">
    <cfRule type="expression" dxfId="977" priority="16" stopIfTrue="1">
      <formula>AND(G21&gt;0,K21=0)</formula>
    </cfRule>
  </conditionalFormatting>
  <conditionalFormatting sqref="K16:L16">
    <cfRule type="expression" dxfId="976" priority="15" stopIfTrue="1">
      <formula>AND(G16&gt;0,K16=0)</formula>
    </cfRule>
  </conditionalFormatting>
  <conditionalFormatting sqref="K16:L16 K18:L18 K23:L23 K21:L21">
    <cfRule type="expression" dxfId="975" priority="14" stopIfTrue="1">
      <formula>AND(G16&gt;0,K16=0)</formula>
    </cfRule>
  </conditionalFormatting>
  <conditionalFormatting sqref="K26:L26">
    <cfRule type="expression" dxfId="974" priority="13" stopIfTrue="1">
      <formula>AND(#REF!&gt;0,K26=0)</formula>
    </cfRule>
  </conditionalFormatting>
  <conditionalFormatting sqref="K16:L16 K18:L18">
    <cfRule type="expression" dxfId="973" priority="12" stopIfTrue="1">
      <formula>AND(#REF!&gt;0,K16=0)</formula>
    </cfRule>
  </conditionalFormatting>
  <conditionalFormatting sqref="K21:L21 K23:L23">
    <cfRule type="expression" dxfId="972" priority="11" stopIfTrue="1">
      <formula>AND(#REF!&gt;0,K21=0)</formula>
    </cfRule>
  </conditionalFormatting>
  <conditionalFormatting sqref="K16:L16 K18:L18">
    <cfRule type="expression" dxfId="971" priority="10" stopIfTrue="1">
      <formula>AND(#REF!&gt;0,K16=0)</formula>
    </cfRule>
  </conditionalFormatting>
  <conditionalFormatting sqref="K21:L21">
    <cfRule type="expression" dxfId="970" priority="9" stopIfTrue="1">
      <formula>AND(G21&gt;0,K21=0)</formula>
    </cfRule>
  </conditionalFormatting>
  <conditionalFormatting sqref="U16:V16 U11:V11 U18:V18">
    <cfRule type="expression" dxfId="969" priority="8" stopIfTrue="1">
      <formula>AND(#REF!&gt;0,U11=0)</formula>
    </cfRule>
  </conditionalFormatting>
  <conditionalFormatting sqref="U18:V18">
    <cfRule type="expression" dxfId="968" priority="7" stopIfTrue="1">
      <formula>AND(Q18&gt;0,U18=0)</formula>
    </cfRule>
  </conditionalFormatting>
  <conditionalFormatting sqref="U23:V23">
    <cfRule type="expression" dxfId="967" priority="6" stopIfTrue="1">
      <formula>AND(Q23&gt;0,U23=0)</formula>
    </cfRule>
  </conditionalFormatting>
  <conditionalFormatting sqref="U11:V11">
    <cfRule type="expression" dxfId="966" priority="5" stopIfTrue="1">
      <formula>AND(Q11&gt;0,U11=0)</formula>
    </cfRule>
  </conditionalFormatting>
  <conditionalFormatting sqref="U11:V11">
    <cfRule type="expression" dxfId="965" priority="4" stopIfTrue="1">
      <formula>AND(Q11&gt;0,U11=0)</formula>
    </cfRule>
  </conditionalFormatting>
  <conditionalFormatting sqref="U16:V16 U18:V18 U23:V23 U21:V21">
    <cfRule type="expression" dxfId="964" priority="3" stopIfTrue="1">
      <formula>AND(Q16&gt;0,U16=0)</formula>
    </cfRule>
  </conditionalFormatting>
  <conditionalFormatting sqref="U16:V16 U18:V18">
    <cfRule type="expression" dxfId="963" priority="2" stopIfTrue="1">
      <formula>AND(#REF!&gt;0,U16=0)</formula>
    </cfRule>
  </conditionalFormatting>
  <conditionalFormatting sqref="U16:V16 U18:V18">
    <cfRule type="expression" dxfId="962" priority="1" stopIfTrue="1">
      <formula>AND(#REF!&gt;0,U16=0)</formula>
    </cfRule>
  </conditionalFormatting>
  <dataValidations count="11"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21:S21 R16:S16 R26:S26 R31:S31 H11:I11 R41:S41 H36:I36 AB31:AC31 AB41:AC41 R36:S36 AB16:AC16 AB26:AC26 H31:I31 AB36:AC36 R11:S11 H21:I21 H16:I16 H26:I26 H41:I41">
      <formula1>Notes</formula1>
    </dataValidation>
    <dataValidation type="list" allowBlank="1" showInputMessage="1" showErrorMessage="1" sqref="AB27:AC30 R32:S35 AB37:AC37 AB38 R37:S37 R38 H39:I40 H37:I37 AB39:AC40 H38 R42:S45 AB17:AC20 AB42:AC44 R39:S40 H44:I45 AB22:AC25 H12:I15 R27:S30 AB11:AC15 H17:I20 R12:S15 H27:I27 H22:I25 H28 R17:S20 H33 H34:I35 H29:I30 H32:I32 R22:S25 AB32:AC35">
      <formula1>Notes</formula1>
    </dataValidation>
    <dataValidation allowBlank="1" showInputMessage="1" showErrorMessage="1" promptTitle="# of Repetitions" prompt="Manually enter the appropriate number of repetitions." sqref="W26 M21 C36 M41 C11 M31 M16 M26 W16 W21 M36 W41 M11 C41 C21 C26 C16 W11 W36 C31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5:A36 A38 K25 A30:A31 K15 A15 K30 A11 K35:K36 K40 A33 A28 A25:B26 K38 A40:A41 A45 U35:U36 U20 U23 U15 U11 U38 U40 U30">
      <formula1>INDIRECT(HLOOKUP(XFA11,SECONDARYLOOKUP,2,FALSE))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20 K18:L18 K16:L16 K31 U18:V18 U31 U16:V16 U28 U26 U33 U13 U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0:B2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21 K43 U43 K45 U45 K26:L26 U41 K41 A16 K23">
      <formula1>INDIRECT(HLOOKUP(#REF!,SECONDARYLOOKUP,2,FALSE))</formula1>
    </dataValidation>
  </dataValidations>
  <hyperlinks>
    <hyperlink ref="E18" r:id="rId1"/>
    <hyperlink ref="E11" r:id="rId2"/>
    <hyperlink ref="Y18" r:id="rId3"/>
    <hyperlink ref="O11" r:id="rId4"/>
    <hyperlink ref="E16" r:id="rId5"/>
    <hyperlink ref="O16" r:id="rId6"/>
    <hyperlink ref="Y16" r:id="rId7"/>
    <hyperlink ref="Y26" r:id="rId8"/>
    <hyperlink ref="E21" r:id="rId9"/>
    <hyperlink ref="Y11" r:id="rId10"/>
    <hyperlink ref="B2:G2" r:id="rId11" display="Dynamic Warm-Up"/>
    <hyperlink ref="L2:Q2" r:id="rId12" display="Dynamic Warm-Up"/>
    <hyperlink ref="V2:AA2" r:id="rId13" display="Dynamic Warm-Up"/>
    <hyperlink ref="B3:G3" r:id="rId14" display="3-Way Ham Touch X 9/leg"/>
    <hyperlink ref="B4:G4" r:id="rId15" display="Toe Reach Squat X 10"/>
    <hyperlink ref="B5:G5" r:id="rId16" display="Cuban Press Incline F8 X 8"/>
    <hyperlink ref="B6:G6" r:id="rId17" display="FWD Leg Cirlces 2X5/leg"/>
    <hyperlink ref="B7:G7" r:id="rId18" display="BKWD Leg Circles 2X5/leg"/>
    <hyperlink ref="L5:Q5" r:id="rId19" display="Tea Cup X 6/leg"/>
    <hyperlink ref="L6:Q6" r:id="rId20" display="Scap Push-Ups X 10"/>
    <hyperlink ref="L3:Q3" r:id="rId21" display="3-Way Ham Touch X 9/leg"/>
    <hyperlink ref="L4:Q4" r:id="rId22" display="Toe Reach Squat X 10"/>
    <hyperlink ref="V5:AA5" r:id="rId23" display="Standing D1 X 6/leg"/>
    <hyperlink ref="V6:AA6" r:id="rId24" display="Standing D2 X 6/leg"/>
    <hyperlink ref="V3:AA3" r:id="rId25" display="3-Way Ham Touch X 9/leg"/>
    <hyperlink ref="V4:AA4" r:id="rId26" display="Toe Reach Squat X 10"/>
    <hyperlink ref="A21:B21" r:id="rId27" display="Step-Up"/>
    <hyperlink ref="A30:B30" r:id="rId28" display="DB Curl to Arnold"/>
    <hyperlink ref="A26:B26" r:id="rId29" display="DB Row"/>
    <hyperlink ref="A23:B23" r:id="rId30" display="DB RDL"/>
    <hyperlink ref="A20:B20" r:id="rId31" display="Full Bench Curl-Up"/>
    <hyperlink ref="A18:B18" r:id="rId32" display="Lat Pull Down"/>
    <hyperlink ref="A25:B25" r:id="rId33" display="MB Twist"/>
    <hyperlink ref="A16:B16" r:id="rId34" display="DB Bench Press"/>
    <hyperlink ref="A11:B11" r:id="rId35" display="Back Squat"/>
    <hyperlink ref="A28:B28" r:id="rId36" display="Manual Clams"/>
    <hyperlink ref="A37:B37" r:id="rId37" display="Foam Roller"/>
    <hyperlink ref="A39:B39" r:id="rId38" display="Lying Wall Leg Shakes"/>
    <hyperlink ref="A15:B15" r:id="rId39" display="Jump Squat"/>
    <hyperlink ref="K26:L26" r:id="rId40" display="PB Leg Curl"/>
    <hyperlink ref="K23:L23" r:id="rId41" display="Alt DB Shoulder Press"/>
    <hyperlink ref="K11:L11" r:id="rId42" display="Bench Press"/>
    <hyperlink ref="K16:L16" r:id="rId43" display="Front Squat"/>
    <hyperlink ref="K18:L18" r:id="rId44" display="SL Calf Raises"/>
    <hyperlink ref="K25:L25" r:id="rId45" display="Prone Forearm Bridge"/>
    <hyperlink ref="K37:L37" r:id="rId46" display="Isometric Chest Hold"/>
    <hyperlink ref="K21:L21" r:id="rId47" display="DB Incline Press"/>
    <hyperlink ref="K15:L15" r:id="rId48" display="MB Pass"/>
    <hyperlink ref="K20:L20" r:id="rId49" display="Rear Deltoid"/>
    <hyperlink ref="K28:L28" r:id="rId50" display="Sup-Pro Tri Ext"/>
    <hyperlink ref="K30:L30" r:id="rId51" display="Supermans"/>
    <hyperlink ref="K39:L39" r:id="rId52" display="Lying Wall Leg Shakes"/>
    <hyperlink ref="U23:V23" r:id="rId53" display="In-Line RDL"/>
    <hyperlink ref="U25:V25" r:id="rId54" display="Cobras"/>
    <hyperlink ref="U20:V20" r:id="rId55" display="Gopher U-Abs"/>
    <hyperlink ref="U11:V11" r:id="rId56" display="Hex Deadlift"/>
    <hyperlink ref="U16:V16" r:id="rId57" display="Close Grip Bench"/>
    <hyperlink ref="U18:V18" r:id="rId58" display="Dynamic Lat Pull"/>
    <hyperlink ref="U21:V21" r:id="rId59" display="DB Walking Lunge"/>
    <hyperlink ref="U28:V28" r:id="rId60" display="Manual Leg Adduction"/>
    <hyperlink ref="U26:V26" r:id="rId61" display="Barbell BO Row"/>
    <hyperlink ref="U37:V37" r:id="rId62" display="Foam Roller"/>
    <hyperlink ref="U39:V39" r:id="rId63" display="Hang Twist"/>
    <hyperlink ref="U15:V15" r:id="rId64" display="Tuck Jumps"/>
    <hyperlink ref="U32:V32" r:id="rId65" display="Single Leg Squat"/>
    <hyperlink ref="U30:V30" r:id="rId66" display="DB Curl to Arnold"/>
    <hyperlink ref="U13:V13" r:id="rId67" display="(see below)"/>
  </hyperlinks>
  <pageMargins left="0.45" right="0.2" top="0.25" bottom="0.25" header="0.05" footer="0.05"/>
  <pageSetup scale="99" orientation="landscape" r:id="rId68"/>
  <drawing r:id="rId6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F13" sqref="F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212</v>
      </c>
      <c r="D9" s="190"/>
      <c r="E9" s="190"/>
      <c r="F9" s="190"/>
      <c r="G9" s="283" t="s">
        <v>213</v>
      </c>
      <c r="H9" s="284"/>
      <c r="I9" s="285"/>
      <c r="J9" s="24"/>
      <c r="K9" s="196" t="s">
        <v>68</v>
      </c>
      <c r="L9" s="197"/>
      <c r="M9" s="189" t="s">
        <v>212</v>
      </c>
      <c r="N9" s="190"/>
      <c r="O9" s="190"/>
      <c r="P9" s="190"/>
      <c r="Q9" s="283" t="s">
        <v>213</v>
      </c>
      <c r="R9" s="284"/>
      <c r="S9" s="285"/>
      <c r="T9" s="24"/>
      <c r="U9" s="196" t="s">
        <v>69</v>
      </c>
      <c r="V9" s="197"/>
      <c r="W9" s="189" t="s">
        <v>212</v>
      </c>
      <c r="X9" s="190"/>
      <c r="Y9" s="190"/>
      <c r="Z9" s="190"/>
      <c r="AA9" s="283" t="s">
        <v>213</v>
      </c>
      <c r="AB9" s="284"/>
      <c r="AC9" s="285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CEILING((37.5%*N8),5)</f>
        <v>40</v>
      </c>
      <c r="E11" s="74" t="s">
        <v>60</v>
      </c>
      <c r="F11" s="40">
        <f>CEILING((42.5%*N8),5)</f>
        <v>45</v>
      </c>
      <c r="G11" s="39">
        <v>1</v>
      </c>
      <c r="H11" s="200"/>
      <c r="I11" s="201"/>
      <c r="J11" s="24"/>
      <c r="K11" s="183" t="s">
        <v>15</v>
      </c>
      <c r="L11" s="184"/>
      <c r="M11" s="37">
        <v>5</v>
      </c>
      <c r="N11" s="38">
        <f>CEILING((37.5%*Q8),5)</f>
        <v>40</v>
      </c>
      <c r="O11" s="75" t="s">
        <v>60</v>
      </c>
      <c r="P11" s="40">
        <f>CEILING((42.5%*Q8),5)</f>
        <v>45</v>
      </c>
      <c r="Q11" s="39">
        <v>1</v>
      </c>
      <c r="R11" s="200"/>
      <c r="S11" s="201"/>
      <c r="T11" s="24"/>
      <c r="U11" s="174" t="s">
        <v>176</v>
      </c>
      <c r="V11" s="175"/>
      <c r="W11" s="37">
        <v>5</v>
      </c>
      <c r="X11" s="38">
        <f>CEILING((37.5%*S8),5)</f>
        <v>40</v>
      </c>
      <c r="Y11" s="75" t="s">
        <v>60</v>
      </c>
      <c r="Z11" s="40">
        <f>CEILING((42.5%*S8),5)</f>
        <v>45</v>
      </c>
      <c r="AA11" s="39">
        <v>1</v>
      </c>
      <c r="AB11" s="149"/>
      <c r="AC11" s="150"/>
      <c r="AD11" s="1"/>
    </row>
    <row r="12" spans="1:30" x14ac:dyDescent="0.2">
      <c r="A12" s="151"/>
      <c r="B12" s="152"/>
      <c r="C12" s="42">
        <v>5</v>
      </c>
      <c r="D12" s="43">
        <f>CEILING((47.5%*N8),5)</f>
        <v>50</v>
      </c>
      <c r="E12" s="44" t="s">
        <v>60</v>
      </c>
      <c r="F12" s="45">
        <f>CEILING((52.5%*N8),5)</f>
        <v>55</v>
      </c>
      <c r="G12" s="44">
        <v>1</v>
      </c>
      <c r="H12" s="181"/>
      <c r="I12" s="182"/>
      <c r="J12" s="24"/>
      <c r="K12" s="151"/>
      <c r="L12" s="152"/>
      <c r="M12" s="42">
        <v>5</v>
      </c>
      <c r="N12" s="43">
        <f>CEILING((47.5%*Q8),5)</f>
        <v>50</v>
      </c>
      <c r="O12" s="44" t="s">
        <v>60</v>
      </c>
      <c r="P12" s="45">
        <f>CEILING((52.5%*Q8),5)</f>
        <v>55</v>
      </c>
      <c r="Q12" s="44">
        <v>1</v>
      </c>
      <c r="R12" s="181"/>
      <c r="S12" s="182"/>
      <c r="T12" s="24"/>
      <c r="U12" s="151" t="s">
        <v>177</v>
      </c>
      <c r="V12" s="152"/>
      <c r="W12" s="42">
        <v>5</v>
      </c>
      <c r="X12" s="43">
        <f>CEILING((47.5%*S8),5)</f>
        <v>50</v>
      </c>
      <c r="Y12" s="44" t="s">
        <v>60</v>
      </c>
      <c r="Z12" s="45">
        <f>CEILING((52.5%*S8),5)</f>
        <v>55</v>
      </c>
      <c r="AA12" s="44">
        <v>1</v>
      </c>
      <c r="AB12" s="149"/>
      <c r="AC12" s="150"/>
      <c r="AD12" s="1"/>
    </row>
    <row r="13" spans="1:30" ht="12.75" x14ac:dyDescent="0.2">
      <c r="A13" s="151" t="s">
        <v>178</v>
      </c>
      <c r="B13" s="152"/>
      <c r="C13" s="63">
        <v>5</v>
      </c>
      <c r="D13" s="43">
        <f>CEILING((57.5%*N8),5)</f>
        <v>60</v>
      </c>
      <c r="E13" s="44" t="s">
        <v>60</v>
      </c>
      <c r="F13" s="45">
        <f>CEILING((62.5%*N8),5)</f>
        <v>65</v>
      </c>
      <c r="G13" s="44">
        <v>1</v>
      </c>
      <c r="H13" s="149"/>
      <c r="I13" s="150"/>
      <c r="J13" s="24"/>
      <c r="K13" s="151" t="s">
        <v>178</v>
      </c>
      <c r="L13" s="152"/>
      <c r="M13" s="63">
        <v>5</v>
      </c>
      <c r="N13" s="43">
        <f>CEILING((57.5%*Q8),5)</f>
        <v>60</v>
      </c>
      <c r="O13" s="44" t="s">
        <v>60</v>
      </c>
      <c r="P13" s="45">
        <f>CEILING((62.5%*Q8),5)</f>
        <v>65</v>
      </c>
      <c r="Q13" s="44">
        <v>1</v>
      </c>
      <c r="R13" s="149"/>
      <c r="S13" s="150"/>
      <c r="T13" s="24"/>
      <c r="U13" s="267" t="s">
        <v>179</v>
      </c>
      <c r="V13" s="268"/>
      <c r="W13" s="63">
        <v>5</v>
      </c>
      <c r="X13" s="43">
        <f>CEILING((57.5%*S8),5)</f>
        <v>60</v>
      </c>
      <c r="Y13" s="44" t="s">
        <v>60</v>
      </c>
      <c r="Z13" s="45">
        <f>CEILING((62.5%*S8),5)</f>
        <v>65</v>
      </c>
      <c r="AA13" s="44">
        <v>1</v>
      </c>
      <c r="AB13" s="149"/>
      <c r="AC13" s="150"/>
      <c r="AD13" s="1"/>
    </row>
    <row r="14" spans="1:30" x14ac:dyDescent="0.2">
      <c r="A14" s="265"/>
      <c r="B14" s="266"/>
      <c r="C14" s="50"/>
      <c r="D14" s="43"/>
      <c r="E14" s="44"/>
      <c r="F14" s="45"/>
      <c r="G14" s="51"/>
      <c r="H14" s="149"/>
      <c r="I14" s="150"/>
      <c r="J14" s="24"/>
      <c r="K14" s="151"/>
      <c r="L14" s="152"/>
      <c r="M14" s="50"/>
      <c r="N14" s="43"/>
      <c r="O14" s="44"/>
      <c r="P14" s="45"/>
      <c r="Q14" s="51"/>
      <c r="R14" s="149"/>
      <c r="S14" s="150"/>
      <c r="T14" s="24"/>
      <c r="U14" s="151" t="s">
        <v>178</v>
      </c>
      <c r="V14" s="152"/>
      <c r="W14" s="50"/>
      <c r="X14" s="43"/>
      <c r="Y14" s="44"/>
      <c r="Z14" s="45"/>
      <c r="AA14" s="51"/>
      <c r="AB14" s="149"/>
      <c r="AC14" s="150"/>
      <c r="AD14" s="1"/>
    </row>
    <row r="15" spans="1:30" ht="13.5" thickBot="1" x14ac:dyDescent="0.25">
      <c r="A15" s="170" t="s">
        <v>180</v>
      </c>
      <c r="B15" s="171"/>
      <c r="C15" s="52">
        <v>5</v>
      </c>
      <c r="D15" s="220" t="s">
        <v>59</v>
      </c>
      <c r="E15" s="221"/>
      <c r="F15" s="222"/>
      <c r="G15" s="54">
        <v>3</v>
      </c>
      <c r="H15" s="147"/>
      <c r="I15" s="148"/>
      <c r="J15" s="24"/>
      <c r="K15" s="170" t="s">
        <v>181</v>
      </c>
      <c r="L15" s="171"/>
      <c r="M15" s="52">
        <v>5</v>
      </c>
      <c r="N15" s="241" t="s">
        <v>182</v>
      </c>
      <c r="O15" s="242"/>
      <c r="P15" s="243"/>
      <c r="Q15" s="54">
        <v>3</v>
      </c>
      <c r="R15" s="147"/>
      <c r="S15" s="148"/>
      <c r="T15" s="24"/>
      <c r="U15" s="170" t="s">
        <v>183</v>
      </c>
      <c r="V15" s="171"/>
      <c r="W15" s="52">
        <v>5</v>
      </c>
      <c r="X15" s="220" t="s">
        <v>59</v>
      </c>
      <c r="Y15" s="221"/>
      <c r="Z15" s="222"/>
      <c r="AA15" s="54">
        <v>3</v>
      </c>
      <c r="AB15" s="147"/>
      <c r="AC15" s="148"/>
      <c r="AD15" s="1"/>
    </row>
    <row r="16" spans="1:30" ht="12.75" x14ac:dyDescent="0.2">
      <c r="A16" s="172" t="s">
        <v>33</v>
      </c>
      <c r="B16" s="173"/>
      <c r="C16" s="76">
        <v>8</v>
      </c>
      <c r="D16" s="139" t="s">
        <v>214</v>
      </c>
      <c r="E16" s="140"/>
      <c r="F16" s="141"/>
      <c r="G16" s="56">
        <v>3</v>
      </c>
      <c r="H16" s="157"/>
      <c r="I16" s="158"/>
      <c r="J16" s="24"/>
      <c r="K16" s="174" t="s">
        <v>184</v>
      </c>
      <c r="L16" s="175"/>
      <c r="M16" s="37">
        <v>8</v>
      </c>
      <c r="N16" s="139" t="s">
        <v>214</v>
      </c>
      <c r="O16" s="140"/>
      <c r="P16" s="141"/>
      <c r="Q16" s="39">
        <v>3</v>
      </c>
      <c r="R16" s="157"/>
      <c r="S16" s="158"/>
      <c r="T16" s="24"/>
      <c r="U16" s="174" t="s">
        <v>185</v>
      </c>
      <c r="V16" s="175"/>
      <c r="W16" s="37">
        <v>8</v>
      </c>
      <c r="X16" s="139" t="s">
        <v>214</v>
      </c>
      <c r="Y16" s="140"/>
      <c r="Z16" s="141"/>
      <c r="AA16" s="39">
        <v>3</v>
      </c>
      <c r="AB16" s="157"/>
      <c r="AC16" s="158"/>
      <c r="AD16" s="1"/>
    </row>
    <row r="17" spans="1:30" x14ac:dyDescent="0.2">
      <c r="A17" s="151" t="s">
        <v>178</v>
      </c>
      <c r="B17" s="152"/>
      <c r="C17" s="42"/>
      <c r="D17" s="88"/>
      <c r="E17" s="57"/>
      <c r="F17" s="89"/>
      <c r="G17" s="44"/>
      <c r="H17" s="185"/>
      <c r="I17" s="186"/>
      <c r="J17" s="24"/>
      <c r="K17" s="151" t="s">
        <v>178</v>
      </c>
      <c r="L17" s="152"/>
      <c r="M17" s="42"/>
      <c r="N17" s="43"/>
      <c r="O17" s="44"/>
      <c r="P17" s="45"/>
      <c r="Q17" s="44"/>
      <c r="R17" s="149"/>
      <c r="S17" s="150"/>
      <c r="T17" s="24"/>
      <c r="U17" s="151" t="s">
        <v>178</v>
      </c>
      <c r="V17" s="152"/>
      <c r="W17" s="42"/>
      <c r="X17" s="43"/>
      <c r="Y17" s="44"/>
      <c r="Z17" s="45"/>
      <c r="AA17" s="44"/>
      <c r="AB17" s="149"/>
      <c r="AC17" s="150"/>
      <c r="AD17" s="1"/>
    </row>
    <row r="18" spans="1:30" ht="12.75" x14ac:dyDescent="0.2">
      <c r="A18" s="172" t="s">
        <v>40</v>
      </c>
      <c r="B18" s="173"/>
      <c r="C18" s="49">
        <v>8</v>
      </c>
      <c r="D18" s="281" t="s">
        <v>214</v>
      </c>
      <c r="E18" s="280"/>
      <c r="F18" s="282"/>
      <c r="G18" s="44">
        <v>3</v>
      </c>
      <c r="H18" s="181"/>
      <c r="I18" s="182"/>
      <c r="J18" s="24"/>
      <c r="K18" s="172" t="s">
        <v>186</v>
      </c>
      <c r="L18" s="173"/>
      <c r="M18" s="49">
        <v>10</v>
      </c>
      <c r="N18" s="142" t="s">
        <v>58</v>
      </c>
      <c r="O18" s="143"/>
      <c r="P18" s="144"/>
      <c r="Q18" s="44">
        <v>3</v>
      </c>
      <c r="R18" s="149" t="s">
        <v>187</v>
      </c>
      <c r="S18" s="150"/>
      <c r="T18" s="24"/>
      <c r="U18" s="172" t="s">
        <v>9</v>
      </c>
      <c r="V18" s="173"/>
      <c r="W18" s="49">
        <v>8</v>
      </c>
      <c r="X18" s="281" t="s">
        <v>214</v>
      </c>
      <c r="Y18" s="280"/>
      <c r="Z18" s="282"/>
      <c r="AA18" s="44">
        <v>3</v>
      </c>
      <c r="AB18" s="149"/>
      <c r="AC18" s="150"/>
      <c r="AD18" s="1"/>
    </row>
    <row r="19" spans="1:30" x14ac:dyDescent="0.2">
      <c r="A19" s="151" t="s">
        <v>178</v>
      </c>
      <c r="B19" s="152"/>
      <c r="C19" s="50"/>
      <c r="D19" s="43"/>
      <c r="E19" s="44"/>
      <c r="F19" s="45"/>
      <c r="G19" s="57"/>
      <c r="H19" s="181"/>
      <c r="I19" s="182"/>
      <c r="J19" s="24"/>
      <c r="K19" s="151" t="s">
        <v>178</v>
      </c>
      <c r="L19" s="152"/>
      <c r="M19" s="50"/>
      <c r="N19" s="43"/>
      <c r="O19" s="44"/>
      <c r="P19" s="45"/>
      <c r="Q19" s="51"/>
      <c r="R19" s="149"/>
      <c r="S19" s="150"/>
      <c r="T19" s="24"/>
      <c r="U19" s="151" t="s">
        <v>178</v>
      </c>
      <c r="V19" s="152"/>
      <c r="W19" s="50"/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36</v>
      </c>
      <c r="B20" s="171"/>
      <c r="C20" s="52">
        <v>10</v>
      </c>
      <c r="D20" s="220" t="s">
        <v>59</v>
      </c>
      <c r="E20" s="221"/>
      <c r="F20" s="222"/>
      <c r="G20" s="54">
        <v>3</v>
      </c>
      <c r="H20" s="147"/>
      <c r="I20" s="148"/>
      <c r="J20" s="24"/>
      <c r="K20" s="170" t="s">
        <v>188</v>
      </c>
      <c r="L20" s="171"/>
      <c r="M20" s="49">
        <v>8</v>
      </c>
      <c r="N20" s="220" t="s">
        <v>214</v>
      </c>
      <c r="O20" s="221"/>
      <c r="P20" s="222"/>
      <c r="Q20" s="54">
        <v>3</v>
      </c>
      <c r="R20" s="147"/>
      <c r="S20" s="148"/>
      <c r="T20" s="24"/>
      <c r="U20" s="172" t="s">
        <v>20</v>
      </c>
      <c r="V20" s="173"/>
      <c r="W20" s="52">
        <v>15</v>
      </c>
      <c r="X20" s="220" t="s">
        <v>58</v>
      </c>
      <c r="Y20" s="221"/>
      <c r="Z20" s="222"/>
      <c r="AA20" s="54">
        <v>3</v>
      </c>
      <c r="AB20" s="147"/>
      <c r="AC20" s="148"/>
      <c r="AD20" s="1"/>
    </row>
    <row r="21" spans="1:30" ht="12.75" x14ac:dyDescent="0.2">
      <c r="A21" s="174" t="s">
        <v>31</v>
      </c>
      <c r="B21" s="175"/>
      <c r="C21" s="76">
        <v>8</v>
      </c>
      <c r="D21" s="139" t="s">
        <v>214</v>
      </c>
      <c r="E21" s="140"/>
      <c r="F21" s="141"/>
      <c r="G21" s="56">
        <v>3</v>
      </c>
      <c r="H21" s="157"/>
      <c r="I21" s="158"/>
      <c r="J21" s="24"/>
      <c r="K21" s="251" t="s">
        <v>32</v>
      </c>
      <c r="L21" s="252"/>
      <c r="M21" s="37">
        <v>8</v>
      </c>
      <c r="N21" s="139" t="s">
        <v>214</v>
      </c>
      <c r="O21" s="140"/>
      <c r="P21" s="141"/>
      <c r="Q21" s="39">
        <v>3</v>
      </c>
      <c r="R21" s="157"/>
      <c r="S21" s="158"/>
      <c r="T21" s="24"/>
      <c r="U21" s="174" t="s">
        <v>41</v>
      </c>
      <c r="V21" s="175"/>
      <c r="W21" s="37">
        <v>8</v>
      </c>
      <c r="X21" s="139" t="s">
        <v>214</v>
      </c>
      <c r="Y21" s="140"/>
      <c r="Z21" s="141"/>
      <c r="AA21" s="39">
        <v>3</v>
      </c>
      <c r="AB21" s="157"/>
      <c r="AC21" s="158"/>
      <c r="AD21" s="1"/>
    </row>
    <row r="22" spans="1:30" x14ac:dyDescent="0.2">
      <c r="A22" s="151" t="s">
        <v>178</v>
      </c>
      <c r="B22" s="152"/>
      <c r="C22" s="42"/>
      <c r="D22" s="43"/>
      <c r="E22" s="44"/>
      <c r="F22" s="45"/>
      <c r="G22" s="44"/>
      <c r="H22" s="185"/>
      <c r="I22" s="186"/>
      <c r="J22" s="24"/>
      <c r="K22" s="151" t="s">
        <v>178</v>
      </c>
      <c r="L22" s="152"/>
      <c r="M22" s="42"/>
      <c r="N22" s="43"/>
      <c r="O22" s="44"/>
      <c r="P22" s="45"/>
      <c r="Q22" s="44"/>
      <c r="R22" s="149"/>
      <c r="S22" s="150"/>
      <c r="T22" s="24"/>
      <c r="U22" s="151" t="s">
        <v>178</v>
      </c>
      <c r="V22" s="152"/>
      <c r="W22" s="42"/>
      <c r="X22" s="43"/>
      <c r="Y22" s="44"/>
      <c r="Z22" s="45"/>
      <c r="AA22" s="44"/>
      <c r="AB22" s="149"/>
      <c r="AC22" s="150"/>
      <c r="AD22" s="1"/>
    </row>
    <row r="23" spans="1:30" ht="12.75" x14ac:dyDescent="0.2">
      <c r="A23" s="172" t="s">
        <v>61</v>
      </c>
      <c r="B23" s="173"/>
      <c r="C23" s="49">
        <v>8</v>
      </c>
      <c r="D23" s="281" t="s">
        <v>214</v>
      </c>
      <c r="E23" s="280"/>
      <c r="F23" s="282"/>
      <c r="G23" s="44">
        <v>3</v>
      </c>
      <c r="H23" s="181"/>
      <c r="I23" s="182"/>
      <c r="J23" s="24"/>
      <c r="K23" s="172" t="s">
        <v>105</v>
      </c>
      <c r="L23" s="173"/>
      <c r="M23" s="49">
        <v>8</v>
      </c>
      <c r="N23" s="281" t="s">
        <v>214</v>
      </c>
      <c r="O23" s="280"/>
      <c r="P23" s="282"/>
      <c r="Q23" s="44">
        <v>3</v>
      </c>
      <c r="R23" s="149"/>
      <c r="S23" s="150"/>
      <c r="T23" s="24"/>
      <c r="U23" s="172" t="s">
        <v>189</v>
      </c>
      <c r="V23" s="173"/>
      <c r="W23" s="49">
        <v>8</v>
      </c>
      <c r="X23" s="281" t="s">
        <v>214</v>
      </c>
      <c r="Y23" s="280"/>
      <c r="Z23" s="282"/>
      <c r="AA23" s="44">
        <v>3</v>
      </c>
      <c r="AB23" s="149"/>
      <c r="AC23" s="150"/>
      <c r="AD23" s="1"/>
    </row>
    <row r="24" spans="1:30" x14ac:dyDescent="0.2">
      <c r="A24" s="151" t="s">
        <v>178</v>
      </c>
      <c r="B24" s="152"/>
      <c r="C24" s="50"/>
      <c r="D24" s="43"/>
      <c r="E24" s="44"/>
      <c r="F24" s="45"/>
      <c r="G24" s="51"/>
      <c r="H24" s="181"/>
      <c r="I24" s="182"/>
      <c r="J24" s="24"/>
      <c r="K24" s="151" t="s">
        <v>178</v>
      </c>
      <c r="L24" s="152"/>
      <c r="M24" s="50"/>
      <c r="N24" s="43"/>
      <c r="O24" s="44"/>
      <c r="P24" s="45"/>
      <c r="Q24" s="51"/>
      <c r="R24" s="149"/>
      <c r="S24" s="150"/>
      <c r="T24" s="24"/>
      <c r="U24" s="151" t="s">
        <v>178</v>
      </c>
      <c r="V24" s="152"/>
      <c r="W24" s="50"/>
      <c r="X24" s="43"/>
      <c r="Y24" s="44"/>
      <c r="Z24" s="45"/>
      <c r="AA24" s="51"/>
      <c r="AB24" s="149"/>
      <c r="AC24" s="150"/>
      <c r="AD24" s="1"/>
    </row>
    <row r="25" spans="1:30" ht="13.5" thickBot="1" x14ac:dyDescent="0.25">
      <c r="A25" s="170" t="s">
        <v>18</v>
      </c>
      <c r="B25" s="171"/>
      <c r="C25" s="52">
        <v>15</v>
      </c>
      <c r="D25" s="220" t="s">
        <v>57</v>
      </c>
      <c r="E25" s="221"/>
      <c r="F25" s="222"/>
      <c r="G25" s="54">
        <v>3</v>
      </c>
      <c r="H25" s="147"/>
      <c r="I25" s="148"/>
      <c r="J25" s="24"/>
      <c r="K25" s="170" t="s">
        <v>190</v>
      </c>
      <c r="L25" s="171"/>
      <c r="M25" s="52" t="s">
        <v>191</v>
      </c>
      <c r="N25" s="220" t="s">
        <v>59</v>
      </c>
      <c r="O25" s="221"/>
      <c r="P25" s="222"/>
      <c r="Q25" s="54">
        <v>3</v>
      </c>
      <c r="R25" s="147"/>
      <c r="S25" s="148"/>
      <c r="T25" s="24"/>
      <c r="U25" s="183" t="s">
        <v>90</v>
      </c>
      <c r="V25" s="184"/>
      <c r="W25" s="52">
        <v>12</v>
      </c>
      <c r="X25" s="220" t="s">
        <v>59</v>
      </c>
      <c r="Y25" s="221"/>
      <c r="Z25" s="222"/>
      <c r="AA25" s="54">
        <v>3</v>
      </c>
      <c r="AB25" s="147"/>
      <c r="AC25" s="148"/>
      <c r="AD25" s="1"/>
    </row>
    <row r="26" spans="1:30" ht="12.75" x14ac:dyDescent="0.2">
      <c r="A26" s="251" t="s">
        <v>77</v>
      </c>
      <c r="B26" s="252"/>
      <c r="C26" s="37">
        <v>8</v>
      </c>
      <c r="D26" s="139" t="s">
        <v>214</v>
      </c>
      <c r="E26" s="140"/>
      <c r="F26" s="141"/>
      <c r="G26" s="39">
        <v>3</v>
      </c>
      <c r="H26" s="176"/>
      <c r="I26" s="177"/>
      <c r="J26" s="24"/>
      <c r="K26" s="172" t="s">
        <v>14</v>
      </c>
      <c r="L26" s="173"/>
      <c r="M26" s="37">
        <v>8</v>
      </c>
      <c r="N26" s="136" t="s">
        <v>59</v>
      </c>
      <c r="O26" s="137"/>
      <c r="P26" s="138"/>
      <c r="Q26" s="39">
        <v>3</v>
      </c>
      <c r="R26" s="157"/>
      <c r="S26" s="158"/>
      <c r="T26" s="24"/>
      <c r="U26" s="174" t="s">
        <v>192</v>
      </c>
      <c r="V26" s="175"/>
      <c r="W26" s="37">
        <v>8</v>
      </c>
      <c r="X26" s="139" t="s">
        <v>214</v>
      </c>
      <c r="Y26" s="140"/>
      <c r="Z26" s="141"/>
      <c r="AA26" s="39">
        <v>3</v>
      </c>
      <c r="AB26" s="157"/>
      <c r="AC26" s="158"/>
      <c r="AD26" s="1"/>
    </row>
    <row r="27" spans="1:30" x14ac:dyDescent="0.2">
      <c r="A27" s="151" t="s">
        <v>178</v>
      </c>
      <c r="B27" s="152"/>
      <c r="C27" s="42"/>
      <c r="D27" s="43"/>
      <c r="E27" s="44"/>
      <c r="F27" s="45"/>
      <c r="G27" s="44"/>
      <c r="H27" s="179"/>
      <c r="I27" s="180"/>
      <c r="J27" s="24"/>
      <c r="K27" s="151" t="s">
        <v>178</v>
      </c>
      <c r="L27" s="152"/>
      <c r="M27" s="42"/>
      <c r="N27" s="46"/>
      <c r="O27" s="47"/>
      <c r="P27" s="48"/>
      <c r="Q27" s="44"/>
      <c r="R27" s="149"/>
      <c r="S27" s="150"/>
      <c r="T27" s="24"/>
      <c r="U27" s="151" t="s">
        <v>178</v>
      </c>
      <c r="V27" s="152"/>
      <c r="W27" s="42"/>
      <c r="X27" s="43"/>
      <c r="Y27" s="44"/>
      <c r="Z27" s="45"/>
      <c r="AA27" s="44"/>
      <c r="AB27" s="149"/>
      <c r="AC27" s="150"/>
      <c r="AD27" s="1"/>
    </row>
    <row r="28" spans="1:30" ht="12.75" x14ac:dyDescent="0.2">
      <c r="A28" s="172" t="s">
        <v>193</v>
      </c>
      <c r="B28" s="173"/>
      <c r="C28" s="49">
        <v>8</v>
      </c>
      <c r="D28" s="142" t="s">
        <v>194</v>
      </c>
      <c r="E28" s="143"/>
      <c r="F28" s="144"/>
      <c r="G28" s="44">
        <v>3</v>
      </c>
      <c r="H28" s="149"/>
      <c r="I28" s="150"/>
      <c r="J28" s="24"/>
      <c r="K28" s="183" t="s">
        <v>17</v>
      </c>
      <c r="L28" s="184"/>
      <c r="M28" s="63">
        <v>10</v>
      </c>
      <c r="N28" s="281" t="s">
        <v>214</v>
      </c>
      <c r="O28" s="280"/>
      <c r="P28" s="282"/>
      <c r="Q28" s="44">
        <v>3</v>
      </c>
      <c r="R28" s="149"/>
      <c r="S28" s="150"/>
      <c r="T28" s="24"/>
      <c r="U28" s="172" t="s">
        <v>195</v>
      </c>
      <c r="V28" s="173"/>
      <c r="W28" s="49">
        <v>8</v>
      </c>
      <c r="X28" s="142" t="s">
        <v>194</v>
      </c>
      <c r="Y28" s="143"/>
      <c r="Z28" s="144"/>
      <c r="AA28" s="44">
        <v>3</v>
      </c>
      <c r="AB28" s="149"/>
      <c r="AC28" s="150"/>
      <c r="AD28" s="1"/>
    </row>
    <row r="29" spans="1:30" x14ac:dyDescent="0.2">
      <c r="A29" s="151" t="s">
        <v>178</v>
      </c>
      <c r="B29" s="152"/>
      <c r="C29" s="50"/>
      <c r="D29" s="43"/>
      <c r="E29" s="44"/>
      <c r="F29" s="45"/>
      <c r="G29" s="51"/>
      <c r="H29" s="149"/>
      <c r="I29" s="150"/>
      <c r="J29" s="24"/>
      <c r="K29" s="151" t="s">
        <v>178</v>
      </c>
      <c r="L29" s="152"/>
      <c r="M29" s="80"/>
      <c r="N29" s="43"/>
      <c r="O29" s="44"/>
      <c r="P29" s="45"/>
      <c r="Q29" s="51"/>
      <c r="R29" s="235"/>
      <c r="S29" s="236"/>
      <c r="T29" s="24"/>
      <c r="U29" s="151" t="s">
        <v>178</v>
      </c>
      <c r="V29" s="152"/>
      <c r="W29" s="50"/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2" t="s">
        <v>82</v>
      </c>
      <c r="B30" s="173"/>
      <c r="C30" s="52">
        <v>8</v>
      </c>
      <c r="D30" s="281" t="s">
        <v>214</v>
      </c>
      <c r="E30" s="280"/>
      <c r="F30" s="282"/>
      <c r="G30" s="54">
        <v>3</v>
      </c>
      <c r="H30" s="264"/>
      <c r="I30" s="178"/>
      <c r="J30" s="24"/>
      <c r="K30" s="170" t="s">
        <v>196</v>
      </c>
      <c r="L30" s="171"/>
      <c r="M30" s="52">
        <v>12</v>
      </c>
      <c r="N30" s="281" t="s">
        <v>59</v>
      </c>
      <c r="O30" s="280"/>
      <c r="P30" s="282"/>
      <c r="Q30" s="54">
        <v>3</v>
      </c>
      <c r="R30" s="147"/>
      <c r="S30" s="148"/>
      <c r="T30" s="24"/>
      <c r="U30" s="172" t="s">
        <v>82</v>
      </c>
      <c r="V30" s="173"/>
      <c r="W30" s="52">
        <v>8</v>
      </c>
      <c r="X30" s="281" t="s">
        <v>214</v>
      </c>
      <c r="Y30" s="280"/>
      <c r="Z30" s="282"/>
      <c r="AA30" s="54">
        <v>3</v>
      </c>
      <c r="AB30" s="147"/>
      <c r="AC30" s="148"/>
      <c r="AD30" s="1"/>
    </row>
    <row r="31" spans="1:30" ht="12.75" x14ac:dyDescent="0.2">
      <c r="A31" s="174"/>
      <c r="B31" s="175"/>
      <c r="C31" s="37"/>
      <c r="D31" s="38"/>
      <c r="E31" s="39"/>
      <c r="F31" s="40"/>
      <c r="G31" s="39"/>
      <c r="H31" s="176"/>
      <c r="I31" s="177"/>
      <c r="J31" s="24"/>
      <c r="K31" s="153"/>
      <c r="L31" s="154"/>
      <c r="M31" s="37"/>
      <c r="N31" s="38"/>
      <c r="O31" s="39"/>
      <c r="P31" s="40"/>
      <c r="Q31" s="39"/>
      <c r="R31" s="157"/>
      <c r="S31" s="158"/>
      <c r="T31" s="24"/>
      <c r="U31" s="155" t="s">
        <v>197</v>
      </c>
      <c r="V31" s="237"/>
      <c r="W31" s="81"/>
      <c r="X31" s="81"/>
      <c r="Y31" s="81"/>
      <c r="Z31" s="82"/>
      <c r="AA31" s="39"/>
      <c r="AB31" s="157"/>
      <c r="AC31" s="158"/>
      <c r="AD31" s="1"/>
    </row>
    <row r="32" spans="1:30" ht="12.75" x14ac:dyDescent="0.2">
      <c r="A32" s="172"/>
      <c r="B32" s="173"/>
      <c r="C32" s="42"/>
      <c r="D32" s="43"/>
      <c r="E32" s="44"/>
      <c r="F32" s="45"/>
      <c r="G32" s="44"/>
      <c r="H32" s="149"/>
      <c r="I32" s="150"/>
      <c r="J32" s="24"/>
      <c r="K32" s="151"/>
      <c r="L32" s="152"/>
      <c r="M32" s="50"/>
      <c r="N32" s="43"/>
      <c r="O32" s="44"/>
      <c r="P32" s="45"/>
      <c r="Q32" s="51"/>
      <c r="R32" s="149"/>
      <c r="S32" s="150"/>
      <c r="T32" s="24"/>
      <c r="U32" s="172" t="s">
        <v>198</v>
      </c>
      <c r="V32" s="173"/>
      <c r="W32" s="42">
        <v>5</v>
      </c>
      <c r="X32" s="64">
        <f>CEILING((37.5%*(90%*(N8*45%))),5)</f>
        <v>20</v>
      </c>
      <c r="Y32" s="44" t="s">
        <v>60</v>
      </c>
      <c r="Z32" s="45">
        <f>CEILING((42.5%*(90%*(N8*45%))),5)</f>
        <v>20</v>
      </c>
      <c r="AA32" s="44">
        <v>1</v>
      </c>
      <c r="AB32" s="149"/>
      <c r="AC32" s="150"/>
      <c r="AD32" s="1"/>
    </row>
    <row r="33" spans="1:30" ht="12.75" x14ac:dyDescent="0.2">
      <c r="A33" s="172"/>
      <c r="B33" s="173"/>
      <c r="C33" s="49"/>
      <c r="D33" s="43"/>
      <c r="E33" s="44"/>
      <c r="F33" s="45"/>
      <c r="G33" s="44"/>
      <c r="H33" s="149"/>
      <c r="I33" s="150"/>
      <c r="J33" s="24"/>
      <c r="K33" s="151"/>
      <c r="L33" s="152"/>
      <c r="M33" s="50"/>
      <c r="N33" s="43"/>
      <c r="O33" s="44"/>
      <c r="P33" s="45"/>
      <c r="Q33" s="51"/>
      <c r="R33" s="149"/>
      <c r="S33" s="150"/>
      <c r="T33" s="24"/>
      <c r="U33" s="164"/>
      <c r="V33" s="165"/>
      <c r="W33" s="49">
        <v>5</v>
      </c>
      <c r="X33" s="43">
        <f>CEILING((47.5%*(90%*(N8*45%))),5)</f>
        <v>20</v>
      </c>
      <c r="Y33" s="44" t="s">
        <v>60</v>
      </c>
      <c r="Z33" s="45">
        <f>CEILING((52.5%*(90%*(N8*45%))),5)</f>
        <v>25</v>
      </c>
      <c r="AA33" s="44">
        <v>1</v>
      </c>
      <c r="AB33" s="149"/>
      <c r="AC33" s="150"/>
      <c r="AD33" s="1"/>
    </row>
    <row r="34" spans="1:30" x14ac:dyDescent="0.2">
      <c r="A34" s="151"/>
      <c r="B34" s="152"/>
      <c r="C34" s="50"/>
      <c r="D34" s="43"/>
      <c r="E34" s="44"/>
      <c r="F34" s="45"/>
      <c r="G34" s="51"/>
      <c r="H34" s="149"/>
      <c r="I34" s="150"/>
      <c r="J34" s="24"/>
      <c r="K34" s="151"/>
      <c r="L34" s="152"/>
      <c r="M34" s="50"/>
      <c r="N34" s="43"/>
      <c r="O34" s="44"/>
      <c r="P34" s="45"/>
      <c r="Q34" s="51"/>
      <c r="R34" s="149"/>
      <c r="S34" s="150"/>
      <c r="T34" s="24"/>
      <c r="U34" s="151"/>
      <c r="V34" s="152"/>
      <c r="W34" s="50">
        <v>5</v>
      </c>
      <c r="X34" s="43">
        <f>CEILING((57.5%*(90%*(N8*45%))),5)</f>
        <v>25</v>
      </c>
      <c r="Y34" s="44" t="s">
        <v>60</v>
      </c>
      <c r="Z34" s="45">
        <f>CEILING((62.5%*(90%*(N8*45%))),5)</f>
        <v>30</v>
      </c>
      <c r="AA34" s="57">
        <v>1</v>
      </c>
      <c r="AB34" s="149"/>
      <c r="AC34" s="150"/>
      <c r="AD34" s="1"/>
    </row>
    <row r="35" spans="1:30" ht="13.5" thickBot="1" x14ac:dyDescent="0.25">
      <c r="A35" s="170"/>
      <c r="B35" s="171"/>
      <c r="C35" s="52"/>
      <c r="D35" s="53"/>
      <c r="E35" s="54"/>
      <c r="F35" s="55"/>
      <c r="G35" s="54"/>
      <c r="H35" s="147"/>
      <c r="I35" s="148"/>
      <c r="J35" s="24"/>
      <c r="K35" s="170"/>
      <c r="L35" s="171"/>
      <c r="M35" s="52"/>
      <c r="N35" s="53"/>
      <c r="O35" s="54"/>
      <c r="P35" s="55"/>
      <c r="Q35" s="54"/>
      <c r="R35" s="147"/>
      <c r="S35" s="148"/>
      <c r="T35" s="24"/>
      <c r="U35" s="170"/>
      <c r="V35" s="171"/>
      <c r="W35" s="52"/>
      <c r="X35" s="53"/>
      <c r="Y35" s="54"/>
      <c r="Z35" s="55"/>
      <c r="AA35" s="54"/>
      <c r="AB35" s="147"/>
      <c r="AC35" s="148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3"/>
      <c r="B41" s="154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166"/>
      <c r="B42" s="168"/>
      <c r="C42" s="50"/>
      <c r="D42" s="83"/>
      <c r="E42" s="83"/>
      <c r="F42" s="83"/>
      <c r="G42" s="84"/>
      <c r="H42" s="260"/>
      <c r="I42" s="261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ht="12.75" x14ac:dyDescent="0.2">
      <c r="A43" s="166"/>
      <c r="B43" s="168"/>
      <c r="C43" s="50"/>
      <c r="D43" s="85"/>
      <c r="E43" s="85"/>
      <c r="F43" s="85"/>
      <c r="G43" s="84"/>
      <c r="H43" s="258"/>
      <c r="I43" s="259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66"/>
      <c r="B44" s="168"/>
      <c r="C44" s="50"/>
      <c r="D44" s="43"/>
      <c r="E44" s="44"/>
      <c r="F44" s="45"/>
      <c r="G44" s="51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59"/>
      <c r="B45" s="161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77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D15:F15"/>
    <mergeCell ref="N15:P15"/>
    <mergeCell ref="X15:Z15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D16:F16"/>
    <mergeCell ref="N16:P16"/>
    <mergeCell ref="X16:Z16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D18:F18"/>
    <mergeCell ref="N18:P18"/>
    <mergeCell ref="X18:Z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D20:F20"/>
    <mergeCell ref="N20:P20"/>
    <mergeCell ref="X20:Z20"/>
    <mergeCell ref="D21:F21"/>
    <mergeCell ref="N21:P21"/>
    <mergeCell ref="X21:Z21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D23:F23"/>
    <mergeCell ref="N23:P23"/>
    <mergeCell ref="X23:Z23"/>
    <mergeCell ref="A25:B25"/>
    <mergeCell ref="H25:I25"/>
    <mergeCell ref="K25:L25"/>
    <mergeCell ref="R25:S25"/>
    <mergeCell ref="U25:V25"/>
    <mergeCell ref="AB25:AC25"/>
    <mergeCell ref="A24:B24"/>
    <mergeCell ref="H24:I24"/>
    <mergeCell ref="K24:L24"/>
    <mergeCell ref="R24:S24"/>
    <mergeCell ref="U24:V24"/>
    <mergeCell ref="AB24:AC24"/>
    <mergeCell ref="D25:F25"/>
    <mergeCell ref="N25:P25"/>
    <mergeCell ref="X25:Z25"/>
    <mergeCell ref="A27:B27"/>
    <mergeCell ref="H27:I27"/>
    <mergeCell ref="K27:L27"/>
    <mergeCell ref="R27:S27"/>
    <mergeCell ref="U27:V27"/>
    <mergeCell ref="AB27:AC27"/>
    <mergeCell ref="A26:B26"/>
    <mergeCell ref="H26:I26"/>
    <mergeCell ref="K26:L26"/>
    <mergeCell ref="R26:S26"/>
    <mergeCell ref="U26:V26"/>
    <mergeCell ref="AB26:AC26"/>
    <mergeCell ref="D26:F26"/>
    <mergeCell ref="N26:P26"/>
    <mergeCell ref="X26:Z26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AB28:AC28"/>
    <mergeCell ref="D28:F28"/>
    <mergeCell ref="N28:P28"/>
    <mergeCell ref="X28:Z28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R30:S30"/>
    <mergeCell ref="U30:V30"/>
    <mergeCell ref="AB30:AC30"/>
    <mergeCell ref="D30:F30"/>
    <mergeCell ref="N30:P30"/>
    <mergeCell ref="X30:Z30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</mergeCells>
  <conditionalFormatting sqref="D11:F14 D16:F19 D21:F24 D26:F29 D31:F34 D36:F39 D41:F44 G11:I45 C11:C45 N11:P14 N16:P19 N21:P24 N26:P29 N31:P34 N36:P39 N41:P44 Q11:S45 M11:M45 X11:Z14 X16:Z19 X21:Z24 X26:Z29 X31:Z34 X36:Z39 X41:Z44 W11:W44 AA11:AC44">
    <cfRule type="expression" dxfId="961" priority="49" stopIfTrue="1">
      <formula>ISERROR(C11)</formula>
    </cfRule>
  </conditionalFormatting>
  <conditionalFormatting sqref="Q9:S9 AA9:AC9 G9:I9">
    <cfRule type="cellIs" dxfId="960" priority="48" stopIfTrue="1" operator="equal">
      <formula>0</formula>
    </cfRule>
  </conditionalFormatting>
  <conditionalFormatting sqref="A16:B16 A18:B18 A23:B23 A21:B21">
    <cfRule type="expression" dxfId="959" priority="47" stopIfTrue="1">
      <formula>AND(XFA16&gt;0,A16=0)</formula>
    </cfRule>
  </conditionalFormatting>
  <conditionalFormatting sqref="U16:V16 U11:V11 U18:V18">
    <cfRule type="expression" dxfId="958" priority="46" stopIfTrue="1">
      <formula>AND(#REF!&gt;0,U11=0)</formula>
    </cfRule>
  </conditionalFormatting>
  <conditionalFormatting sqref="K16:L16 K18:L18">
    <cfRule type="expression" dxfId="957" priority="45" stopIfTrue="1">
      <formula>AND(#REF!&gt;0,K16=0)</formula>
    </cfRule>
  </conditionalFormatting>
  <conditionalFormatting sqref="K21:L21 K23:L23">
    <cfRule type="expression" dxfId="956" priority="44" stopIfTrue="1">
      <formula>AND(#REF!&gt;0,K21=0)</formula>
    </cfRule>
  </conditionalFormatting>
  <conditionalFormatting sqref="K28:L28">
    <cfRule type="expression" dxfId="955" priority="43" stopIfTrue="1">
      <formula>AND(G28&gt;0,K28=0)</formula>
    </cfRule>
  </conditionalFormatting>
  <conditionalFormatting sqref="U18:V18">
    <cfRule type="expression" dxfId="954" priority="42" stopIfTrue="1">
      <formula>AND(Q18&gt;0,U18=0)</formula>
    </cfRule>
  </conditionalFormatting>
  <conditionalFormatting sqref="U23:V23">
    <cfRule type="expression" dxfId="953" priority="41" stopIfTrue="1">
      <formula>AND(Q23&gt;0,U23=0)</formula>
    </cfRule>
  </conditionalFormatting>
  <conditionalFormatting sqref="K21:L21">
    <cfRule type="expression" dxfId="952" priority="40" stopIfTrue="1">
      <formula>AND(G21&gt;0,K21=0)</formula>
    </cfRule>
  </conditionalFormatting>
  <conditionalFormatting sqref="K21:L21">
    <cfRule type="expression" dxfId="951" priority="39" stopIfTrue="1">
      <formula>AND(G21&gt;0,K21=0)</formula>
    </cfRule>
  </conditionalFormatting>
  <conditionalFormatting sqref="U11:V11">
    <cfRule type="expression" dxfId="950" priority="38" stopIfTrue="1">
      <formula>AND(Q11&gt;0,U11=0)</formula>
    </cfRule>
  </conditionalFormatting>
  <conditionalFormatting sqref="U11:V11">
    <cfRule type="expression" dxfId="949" priority="37" stopIfTrue="1">
      <formula>AND(Q11&gt;0,U11=0)</formula>
    </cfRule>
  </conditionalFormatting>
  <conditionalFormatting sqref="K16:L16">
    <cfRule type="expression" dxfId="948" priority="36" stopIfTrue="1">
      <formula>AND(G16&gt;0,K16=0)</formula>
    </cfRule>
  </conditionalFormatting>
  <conditionalFormatting sqref="W45 AA45:AC45">
    <cfRule type="expression" dxfId="947" priority="35" stopIfTrue="1">
      <formula>ISERROR(W45)</formula>
    </cfRule>
  </conditionalFormatting>
  <conditionalFormatting sqref="K16:L16 K18:L18 K23:L23 K21:L21">
    <cfRule type="expression" dxfId="946" priority="34" stopIfTrue="1">
      <formula>AND(G16&gt;0,K16=0)</formula>
    </cfRule>
  </conditionalFormatting>
  <conditionalFormatting sqref="U16:V16 U18:V18 U23:V23 U21:V21">
    <cfRule type="expression" dxfId="945" priority="33" stopIfTrue="1">
      <formula>AND(Q16&gt;0,U16=0)</formula>
    </cfRule>
  </conditionalFormatting>
  <conditionalFormatting sqref="X41:Z44 N41:P44 D31:F34 D41:F44 D36:F39 W32:W45 N36:P39 X36:Z39 M30:S30 N31:P34 M31:M45 Q31:S45 I44:I45 I11:I41 C11:D13 D14 E11:F14 M11:N13 N14 O11:P14 W11:X13 X14 Y11:Z14 D16:F19 D21:F24 D26:F29 G11:H45 C14:C45 N16:P17 Q11:S29 M14:M29 N19:P24 N27:P29 X16:Z19 X21:Z24 X29:Z29 X26:Z27 AA11:AC45 W14:W30 Z31:Z34 X32:Y34">
    <cfRule type="expression" dxfId="944" priority="32" stopIfTrue="1">
      <formula>ISERROR(C11)</formula>
    </cfRule>
  </conditionalFormatting>
  <conditionalFormatting sqref="G9:I9 Q9:S9 AA9:AC9">
    <cfRule type="cellIs" dxfId="943" priority="31" stopIfTrue="1" operator="equal">
      <formula>0</formula>
    </cfRule>
  </conditionalFormatting>
  <conditionalFormatting sqref="A16:B16 A18:B18 A23:B23 A21:B21 A25:B26">
    <cfRule type="expression" dxfId="942" priority="30" stopIfTrue="1">
      <formula>AND(XFA16&gt;0,A16=0)</formula>
    </cfRule>
  </conditionalFormatting>
  <conditionalFormatting sqref="U16:V16 U18:V18 K26:L26">
    <cfRule type="expression" dxfId="941" priority="29" stopIfTrue="1">
      <formula>AND(#REF!&gt;0,K16=0)</formula>
    </cfRule>
  </conditionalFormatting>
  <conditionalFormatting sqref="K16:L16 K18:L18">
    <cfRule type="expression" dxfId="940" priority="28" stopIfTrue="1">
      <formula>AND(#REF!&gt;0,K16=0)</formula>
    </cfRule>
  </conditionalFormatting>
  <conditionalFormatting sqref="K21:L21 K23:L23">
    <cfRule type="expression" dxfId="939" priority="27" stopIfTrue="1">
      <formula>AND(#REF!&gt;0,K21=0)</formula>
    </cfRule>
  </conditionalFormatting>
  <conditionalFormatting sqref="U16:V16 U18:V18">
    <cfRule type="expression" dxfId="938" priority="26" stopIfTrue="1">
      <formula>AND(#REF!&gt;0,U16=0)</formula>
    </cfRule>
  </conditionalFormatting>
  <conditionalFormatting sqref="K16:L16 K18:L18 A20:B20">
    <cfRule type="expression" dxfId="937" priority="25" stopIfTrue="1">
      <formula>AND(#REF!&gt;0,A16=0)</formula>
    </cfRule>
  </conditionalFormatting>
  <conditionalFormatting sqref="K21:L21">
    <cfRule type="expression" dxfId="936" priority="24" stopIfTrue="1">
      <formula>AND(G21&gt;0,K21=0)</formula>
    </cfRule>
  </conditionalFormatting>
  <conditionalFormatting sqref="A16:B16 A18:B18 A23:B23 A21:B21">
    <cfRule type="expression" dxfId="935" priority="23" stopIfTrue="1">
      <formula>AND(XFA16&gt;0,A16=0)</formula>
    </cfRule>
  </conditionalFormatting>
  <conditionalFormatting sqref="A16:B16 A18:B18 A23:B23 A21:B21 A25:B26">
    <cfRule type="expression" dxfId="934" priority="22" stopIfTrue="1">
      <formula>AND(XFA16&gt;0,A16=0)</formula>
    </cfRule>
  </conditionalFormatting>
  <conditionalFormatting sqref="A20:B20">
    <cfRule type="expression" dxfId="933" priority="21" stopIfTrue="1">
      <formula>AND(#REF!&gt;0,A20=0)</formula>
    </cfRule>
  </conditionalFormatting>
  <conditionalFormatting sqref="K16:L16 K18:L18">
    <cfRule type="expression" dxfId="932" priority="20" stopIfTrue="1">
      <formula>AND(#REF!&gt;0,K16=0)</formula>
    </cfRule>
  </conditionalFormatting>
  <conditionalFormatting sqref="K21:L21 K23:L23">
    <cfRule type="expression" dxfId="931" priority="19" stopIfTrue="1">
      <formula>AND(#REF!&gt;0,K21=0)</formula>
    </cfRule>
  </conditionalFormatting>
  <conditionalFormatting sqref="K28:L28">
    <cfRule type="expression" dxfId="930" priority="18" stopIfTrue="1">
      <formula>AND(G28&gt;0,K28=0)</formula>
    </cfRule>
  </conditionalFormatting>
  <conditionalFormatting sqref="K21:L21">
    <cfRule type="expression" dxfId="929" priority="17" stopIfTrue="1">
      <formula>AND(G21&gt;0,K21=0)</formula>
    </cfRule>
  </conditionalFormatting>
  <conditionalFormatting sqref="K21:L21">
    <cfRule type="expression" dxfId="928" priority="16" stopIfTrue="1">
      <formula>AND(G21&gt;0,K21=0)</formula>
    </cfRule>
  </conditionalFormatting>
  <conditionalFormatting sqref="K16:L16">
    <cfRule type="expression" dxfId="927" priority="15" stopIfTrue="1">
      <formula>AND(G16&gt;0,K16=0)</formula>
    </cfRule>
  </conditionalFormatting>
  <conditionalFormatting sqref="K16:L16 K18:L18 K23:L23 K21:L21">
    <cfRule type="expression" dxfId="926" priority="14" stopIfTrue="1">
      <formula>AND(G16&gt;0,K16=0)</formula>
    </cfRule>
  </conditionalFormatting>
  <conditionalFormatting sqref="K26:L26">
    <cfRule type="expression" dxfId="925" priority="13" stopIfTrue="1">
      <formula>AND(#REF!&gt;0,K26=0)</formula>
    </cfRule>
  </conditionalFormatting>
  <conditionalFormatting sqref="K16:L16 K18:L18">
    <cfRule type="expression" dxfId="924" priority="12" stopIfTrue="1">
      <formula>AND(#REF!&gt;0,K16=0)</formula>
    </cfRule>
  </conditionalFormatting>
  <conditionalFormatting sqref="K21:L21 K23:L23">
    <cfRule type="expression" dxfId="923" priority="11" stopIfTrue="1">
      <formula>AND(#REF!&gt;0,K21=0)</formula>
    </cfRule>
  </conditionalFormatting>
  <conditionalFormatting sqref="K16:L16 K18:L18">
    <cfRule type="expression" dxfId="922" priority="10" stopIfTrue="1">
      <formula>AND(#REF!&gt;0,K16=0)</formula>
    </cfRule>
  </conditionalFormatting>
  <conditionalFormatting sqref="K21:L21">
    <cfRule type="expression" dxfId="921" priority="9" stopIfTrue="1">
      <formula>AND(G21&gt;0,K21=0)</formula>
    </cfRule>
  </conditionalFormatting>
  <conditionalFormatting sqref="U16:V16 U11:V11 U18:V18">
    <cfRule type="expression" dxfId="920" priority="8" stopIfTrue="1">
      <formula>AND(#REF!&gt;0,U11=0)</formula>
    </cfRule>
  </conditionalFormatting>
  <conditionalFormatting sqref="U18:V18">
    <cfRule type="expression" dxfId="919" priority="7" stopIfTrue="1">
      <formula>AND(Q18&gt;0,U18=0)</formula>
    </cfRule>
  </conditionalFormatting>
  <conditionalFormatting sqref="U23:V23">
    <cfRule type="expression" dxfId="918" priority="6" stopIfTrue="1">
      <formula>AND(Q23&gt;0,U23=0)</formula>
    </cfRule>
  </conditionalFormatting>
  <conditionalFormatting sqref="U11:V11">
    <cfRule type="expression" dxfId="917" priority="5" stopIfTrue="1">
      <formula>AND(Q11&gt;0,U11=0)</formula>
    </cfRule>
  </conditionalFormatting>
  <conditionalFormatting sqref="U11:V11">
    <cfRule type="expression" dxfId="916" priority="4" stopIfTrue="1">
      <formula>AND(Q11&gt;0,U11=0)</formula>
    </cfRule>
  </conditionalFormatting>
  <conditionalFormatting sqref="U16:V16 U18:V18 U23:V23 U21:V21">
    <cfRule type="expression" dxfId="915" priority="3" stopIfTrue="1">
      <formula>AND(Q16&gt;0,U16=0)</formula>
    </cfRule>
  </conditionalFormatting>
  <conditionalFormatting sqref="U16:V16 U18:V18">
    <cfRule type="expression" dxfId="914" priority="2" stopIfTrue="1">
      <formula>AND(#REF!&gt;0,U16=0)</formula>
    </cfRule>
  </conditionalFormatting>
  <conditionalFormatting sqref="U16:V16 U18:V18">
    <cfRule type="expression" dxfId="913" priority="1" stopIfTrue="1">
      <formula>AND(#REF!&gt;0,U16=0)</formula>
    </cfRule>
  </conditionalFormatting>
  <dataValidations xWindow="804" yWindow="279" count="11"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16:S16 H26:I26 H16:I16 H21:I21 H41:I41 AB36:AC36 H31:I31 AB26:AC26 AB16:AC16 R36:S36 AB41:AC41 AB31:AC31 H36:I36 R41:S41 R11:S11 R31:S31 R26:S26 H11:I11 R21:S21">
      <formula1>Notes</formula1>
    </dataValidation>
    <dataValidation type="list" allowBlank="1" showInputMessage="1" showErrorMessage="1" sqref="AB27:AC30 R17:S20 R22:S25 H32:I32 H29:I30 H34:I35 H33 AB42:AC44 H28 H22:I25 H27:I27 AB11:AC15 H17:I20 H44:I45 R27:S30 R12:S15 AB22:AC25 H12:I15 R39:S40 AB32:AC35 AB17:AC20 R42:S45 H38 AB39:AC40 H37:I37 H39:I40 R38 R37:S37 AB38 AB37:AC37 R32:S35">
      <formula1>Notes</formula1>
    </dataValidation>
    <dataValidation allowBlank="1" showInputMessage="1" showErrorMessage="1" promptTitle="# of Repetitions" prompt="Manually enter the appropriate number of repetitions." sqref="W21 W26 C31 W36 C41 W11 C21 C16 C26 M11 W41 M36 W16 M21 M26 M16 M31 C11 M41 C36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5:A36 A38 K25 A30:A31 A45 A15 K15 A11 K30 K35:K36 A33 A28 A25:B26 K40 A40:A41 K38 U35:U36 U20 U23 U15 U11 U38 U40 U30">
      <formula1>INDIRECT(HLOOKUP(XFA11,SECONDARYLOOKUP,2,FALSE))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8:L18 U45 U41 K41 K45 U43 K16:L16 K31 K43 K20 U18:V18 U31 U16:V16 U28 U26 U33 U13 U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0:B2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16 K23 K21 K26:L26">
      <formula1>INDIRECT(HLOOKUP(#REF!,SECONDARYLOOKUP,2,FALSE))</formula1>
    </dataValidation>
  </dataValidations>
  <hyperlinks>
    <hyperlink ref="E18" r:id="rId1" display="-"/>
    <hyperlink ref="E11" r:id="rId2"/>
    <hyperlink ref="Y18" r:id="rId3" display="-"/>
    <hyperlink ref="O11" r:id="rId4"/>
    <hyperlink ref="E16" r:id="rId5" display="-"/>
    <hyperlink ref="O16" r:id="rId6" display="-"/>
    <hyperlink ref="Y16" r:id="rId7" display="-"/>
    <hyperlink ref="Y26" r:id="rId8" display="-"/>
    <hyperlink ref="E21" r:id="rId9" display="-"/>
    <hyperlink ref="Y11" r:id="rId10"/>
    <hyperlink ref="B2:G2" r:id="rId11" display="Dynamic Warm-Up"/>
    <hyperlink ref="L2:Q2" r:id="rId12" display="Dynamic Warm-Up"/>
    <hyperlink ref="V2:AA2" r:id="rId13" display="Dynamic Warm-Up"/>
    <hyperlink ref="B3:G3" r:id="rId14" display="3-Way Ham Touch X 9/leg"/>
    <hyperlink ref="B4:G4" r:id="rId15" display="Toe Reach Squat X 10"/>
    <hyperlink ref="B5:G5" r:id="rId16" display="Cuban Press Incline F8 X 8"/>
    <hyperlink ref="B6:G6" r:id="rId17" display="FWD Leg Cirlces 2X5/leg"/>
    <hyperlink ref="B7:G7" r:id="rId18" display="BKWD Leg Circles 2X5/leg"/>
    <hyperlink ref="L5:Q5" r:id="rId19" display="Tea Cup X 6/leg"/>
    <hyperlink ref="L6:Q6" r:id="rId20" display="Scap Push-Ups X 10"/>
    <hyperlink ref="L3:Q3" r:id="rId21" display="3-Way Ham Touch X 9/leg"/>
    <hyperlink ref="L4:Q4" r:id="rId22" display="Toe Reach Squat X 10"/>
    <hyperlink ref="V5:AA5" r:id="rId23" display="Standing D1 X 6/leg"/>
    <hyperlink ref="V6:AA6" r:id="rId24" display="Standing D2 X 6/leg"/>
    <hyperlink ref="V3:AA3" r:id="rId25" display="3-Way Ham Touch X 9/leg"/>
    <hyperlink ref="V4:AA4" r:id="rId26" display="Toe Reach Squat X 10"/>
    <hyperlink ref="A21:B21" r:id="rId27" display="Step-Up"/>
    <hyperlink ref="A30:B30" r:id="rId28" display="DB Curl to Arnold"/>
    <hyperlink ref="A26:B26" r:id="rId29" display="DB Row"/>
    <hyperlink ref="A23:B23" r:id="rId30" display="DB RDL"/>
    <hyperlink ref="A20:B20" r:id="rId31" display="Full Bench Curl-Up"/>
    <hyperlink ref="A18:B18" r:id="rId32" display="Lat Pull Down"/>
    <hyperlink ref="A25:B25" r:id="rId33" display="MB Twist"/>
    <hyperlink ref="A16:B16" r:id="rId34" display="DB Bench Press"/>
    <hyperlink ref="A11:B11" r:id="rId35" display="Back Squat"/>
    <hyperlink ref="A28:B28" r:id="rId36" display="Manual Clams"/>
    <hyperlink ref="A37:B37" r:id="rId37" display="Foam Roller"/>
    <hyperlink ref="A39:B39" r:id="rId38" display="Lying Wall Leg Shakes"/>
    <hyperlink ref="A15:B15" r:id="rId39" display="Jump Squat"/>
    <hyperlink ref="K26:L26" r:id="rId40" display="PB Leg Curl"/>
    <hyperlink ref="K23:L23" r:id="rId41" display="Alt DB Shoulder Press"/>
    <hyperlink ref="K11:L11" r:id="rId42" display="Bench Press"/>
    <hyperlink ref="K16:L16" r:id="rId43" display="Front Squat"/>
    <hyperlink ref="K18:L18" r:id="rId44" display="SL Calf Raises"/>
    <hyperlink ref="K25:L25" r:id="rId45" display="Prone Forearm Bridge"/>
    <hyperlink ref="K37:L37" r:id="rId46" display="Isometric Chest Hold"/>
    <hyperlink ref="K21:L21" r:id="rId47" display="DB Incline Press"/>
    <hyperlink ref="K15:L15" r:id="rId48" display="MB Pass"/>
    <hyperlink ref="K20:L20" r:id="rId49" display="Rear Deltoid"/>
    <hyperlink ref="K28:L28" r:id="rId50" display="Sup-Pro Tri Ext"/>
    <hyperlink ref="K30:L30" r:id="rId51" display="Supermans"/>
    <hyperlink ref="K39:L39" r:id="rId52" display="Lying Wall Leg Shakes"/>
    <hyperlink ref="U23:V23" r:id="rId53" display="In-Line RDL"/>
    <hyperlink ref="U25:V25" r:id="rId54" display="Cobras"/>
    <hyperlink ref="U20:V20" r:id="rId55" display="Gopher U-Abs"/>
    <hyperlink ref="U11:V11" r:id="rId56" display="Hex Deadlift"/>
    <hyperlink ref="U16:V16" r:id="rId57" display="Close Grip Bench"/>
    <hyperlink ref="U18:V18" r:id="rId58" display="Dynamic Lat Pull"/>
    <hyperlink ref="U21:V21" r:id="rId59" display="DB Walking Lunge"/>
    <hyperlink ref="U28:V28" r:id="rId60" display="Manual Leg Adduction"/>
    <hyperlink ref="U26:V26" r:id="rId61" display="Barbell BO Row"/>
    <hyperlink ref="U37:V37" r:id="rId62" display="Foam Roller"/>
    <hyperlink ref="U39:V39" r:id="rId63" display="Hang Twist"/>
    <hyperlink ref="U15:V15" r:id="rId64" display="Tuck Jumps"/>
    <hyperlink ref="U32:V32" r:id="rId65" display="Single Leg Squat"/>
    <hyperlink ref="U30:V30" r:id="rId66" display="DB Curl to Arnold"/>
    <hyperlink ref="U13:V13" r:id="rId67" display="(see below)"/>
  </hyperlinks>
  <pageMargins left="0.45" right="0.2" top="0.25" bottom="0.25" header="0.05" footer="0.05"/>
  <pageSetup scale="99" orientation="landscape" r:id="rId68"/>
  <drawing r:id="rId6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A12" sqref="A12:B12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02" t="s">
        <v>216</v>
      </c>
      <c r="C3" s="203"/>
      <c r="D3" s="203"/>
      <c r="E3" s="203"/>
      <c r="F3" s="203"/>
      <c r="G3" s="204"/>
      <c r="H3" s="5"/>
      <c r="I3" s="3"/>
      <c r="J3" s="24"/>
      <c r="K3" s="206"/>
      <c r="L3" s="202" t="s">
        <v>220</v>
      </c>
      <c r="M3" s="203"/>
      <c r="N3" s="203"/>
      <c r="O3" s="203"/>
      <c r="P3" s="203"/>
      <c r="Q3" s="204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89" t="s">
        <v>217</v>
      </c>
      <c r="C4" s="290"/>
      <c r="D4" s="290"/>
      <c r="E4" s="290"/>
      <c r="F4" s="290"/>
      <c r="G4" s="291"/>
      <c r="H4" s="5"/>
      <c r="I4" s="2"/>
      <c r="J4" s="24"/>
      <c r="K4" s="206"/>
      <c r="L4" s="202" t="s">
        <v>221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86" t="s">
        <v>215</v>
      </c>
      <c r="C5" s="287"/>
      <c r="D5" s="287"/>
      <c r="E5" s="287"/>
      <c r="F5" s="287"/>
      <c r="G5" s="288"/>
      <c r="H5" s="5"/>
      <c r="I5" s="2"/>
      <c r="J5" s="24"/>
      <c r="K5" s="206"/>
      <c r="L5" s="202" t="s">
        <v>287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219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222</v>
      </c>
      <c r="D9" s="190"/>
      <c r="E9" s="190"/>
      <c r="F9" s="292"/>
      <c r="G9" s="189" t="s">
        <v>223</v>
      </c>
      <c r="H9" s="190"/>
      <c r="I9" s="292"/>
      <c r="J9" s="24"/>
      <c r="K9" s="196" t="s">
        <v>68</v>
      </c>
      <c r="L9" s="197"/>
      <c r="M9" s="189" t="s">
        <v>222</v>
      </c>
      <c r="N9" s="190"/>
      <c r="O9" s="190"/>
      <c r="P9" s="292"/>
      <c r="Q9" s="189" t="s">
        <v>223</v>
      </c>
      <c r="R9" s="190"/>
      <c r="S9" s="292"/>
      <c r="T9" s="24"/>
      <c r="U9" s="196" t="s">
        <v>69</v>
      </c>
      <c r="V9" s="197"/>
      <c r="W9" s="189" t="s">
        <v>222</v>
      </c>
      <c r="X9" s="190"/>
      <c r="Y9" s="190"/>
      <c r="Z9" s="292"/>
      <c r="AA9" s="189" t="s">
        <v>223</v>
      </c>
      <c r="AB9" s="190"/>
      <c r="AC9" s="292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CEILING((52.5%*N8),5)</f>
        <v>55</v>
      </c>
      <c r="E11" s="74" t="s">
        <v>60</v>
      </c>
      <c r="F11" s="40">
        <f>CEILING((57.5%*N8),5)</f>
        <v>60</v>
      </c>
      <c r="G11" s="39">
        <v>1</v>
      </c>
      <c r="H11" s="200"/>
      <c r="I11" s="201"/>
      <c r="J11" s="24"/>
      <c r="K11" s="174" t="s">
        <v>8</v>
      </c>
      <c r="L11" s="175"/>
      <c r="M11" s="37">
        <v>5</v>
      </c>
      <c r="N11" s="38">
        <f>CEILING((57.5%*N8),5)</f>
        <v>60</v>
      </c>
      <c r="O11" s="74" t="s">
        <v>60</v>
      </c>
      <c r="P11" s="40">
        <f>CEILING((62.5%*N8),5)</f>
        <v>65</v>
      </c>
      <c r="Q11" s="39">
        <v>1</v>
      </c>
      <c r="R11" s="293"/>
      <c r="S11" s="294"/>
      <c r="T11" s="24"/>
      <c r="U11" s="174" t="s">
        <v>176</v>
      </c>
      <c r="V11" s="175"/>
      <c r="W11" s="37">
        <v>5</v>
      </c>
      <c r="X11" s="38">
        <f>CEILING((52.5%*S8),5)</f>
        <v>55</v>
      </c>
      <c r="Y11" s="75" t="s">
        <v>60</v>
      </c>
      <c r="Z11" s="40">
        <f>CEILING((57.5%*S8),5)</f>
        <v>60</v>
      </c>
      <c r="AA11" s="39">
        <v>1</v>
      </c>
      <c r="AB11" s="293"/>
      <c r="AC11" s="294"/>
      <c r="AD11" s="1"/>
    </row>
    <row r="12" spans="1:30" ht="12.75" x14ac:dyDescent="0.2">
      <c r="A12" s="187" t="s">
        <v>224</v>
      </c>
      <c r="B12" s="188"/>
      <c r="C12" s="49">
        <v>3</v>
      </c>
      <c r="D12" s="43">
        <f>CEILING((67.5%*N8),5)</f>
        <v>70</v>
      </c>
      <c r="E12" s="44" t="s">
        <v>60</v>
      </c>
      <c r="F12" s="45">
        <f>CEILING((72.5%*N8),5)</f>
        <v>75</v>
      </c>
      <c r="G12" s="44">
        <v>1</v>
      </c>
      <c r="H12" s="181"/>
      <c r="I12" s="182"/>
      <c r="J12" s="24"/>
      <c r="K12" s="297"/>
      <c r="L12" s="298"/>
      <c r="M12" s="42">
        <v>3</v>
      </c>
      <c r="N12" s="43">
        <f>CEILING((77.5%*N8),5)</f>
        <v>80</v>
      </c>
      <c r="O12" s="44" t="s">
        <v>60</v>
      </c>
      <c r="P12" s="45">
        <f>CEILING((82.5%*N8),5)</f>
        <v>85</v>
      </c>
      <c r="Q12" s="44">
        <v>1</v>
      </c>
      <c r="R12" s="299"/>
      <c r="S12" s="300"/>
      <c r="T12" s="24"/>
      <c r="U12" s="187" t="s">
        <v>224</v>
      </c>
      <c r="V12" s="188"/>
      <c r="W12" s="49">
        <v>3</v>
      </c>
      <c r="X12" s="43">
        <f>CEILING((67.5%*S8),5)</f>
        <v>70</v>
      </c>
      <c r="Y12" s="44" t="s">
        <v>60</v>
      </c>
      <c r="Z12" s="45">
        <f>CEILING((72.5%*S8),5)</f>
        <v>75</v>
      </c>
      <c r="AA12" s="44">
        <v>1</v>
      </c>
      <c r="AB12" s="299"/>
      <c r="AC12" s="300"/>
      <c r="AD12" s="1"/>
    </row>
    <row r="13" spans="1:30" ht="12.75" x14ac:dyDescent="0.2">
      <c r="A13" s="172" t="s">
        <v>225</v>
      </c>
      <c r="B13" s="173"/>
      <c r="C13" s="50">
        <v>5</v>
      </c>
      <c r="D13" s="43"/>
      <c r="E13" s="44"/>
      <c r="F13" s="45"/>
      <c r="G13" s="90">
        <v>2</v>
      </c>
      <c r="H13" s="149"/>
      <c r="I13" s="150"/>
      <c r="J13" s="24"/>
      <c r="K13" s="187" t="s">
        <v>268</v>
      </c>
      <c r="L13" s="188"/>
      <c r="M13" s="49">
        <v>3</v>
      </c>
      <c r="N13" s="43">
        <f>CEILING((82.5%*N8),5)</f>
        <v>85</v>
      </c>
      <c r="O13" s="44" t="s">
        <v>60</v>
      </c>
      <c r="P13" s="45">
        <f>CEILING((87.5%*N8),5)</f>
        <v>90</v>
      </c>
      <c r="Q13" s="44">
        <v>1</v>
      </c>
      <c r="R13" s="295"/>
      <c r="S13" s="296"/>
      <c r="T13" s="24"/>
      <c r="U13" s="297" t="s">
        <v>279</v>
      </c>
      <c r="V13" s="298"/>
      <c r="W13" s="49">
        <v>5</v>
      </c>
      <c r="X13" s="43"/>
      <c r="Y13" s="44"/>
      <c r="Z13" s="45"/>
      <c r="AA13" s="44">
        <v>2</v>
      </c>
      <c r="AB13" s="295"/>
      <c r="AC13" s="296"/>
      <c r="AD13" s="1"/>
    </row>
    <row r="14" spans="1:30" x14ac:dyDescent="0.2">
      <c r="A14" s="187" t="s">
        <v>224</v>
      </c>
      <c r="B14" s="188"/>
      <c r="C14" s="50"/>
      <c r="D14" s="43"/>
      <c r="E14" s="44"/>
      <c r="F14" s="45"/>
      <c r="G14" s="51"/>
      <c r="H14" s="149"/>
      <c r="I14" s="150"/>
      <c r="J14" s="24"/>
      <c r="K14" s="307"/>
      <c r="L14" s="308"/>
      <c r="M14" s="50">
        <v>3</v>
      </c>
      <c r="N14" s="43">
        <f>CEILING((85%*N8),5)</f>
        <v>85</v>
      </c>
      <c r="O14" s="44" t="s">
        <v>60</v>
      </c>
      <c r="P14" s="45">
        <f>CEILING((90%*N8),5)</f>
        <v>90</v>
      </c>
      <c r="Q14" s="51">
        <v>1</v>
      </c>
      <c r="R14" s="295"/>
      <c r="S14" s="296"/>
      <c r="T14" s="24"/>
      <c r="U14" s="187" t="s">
        <v>224</v>
      </c>
      <c r="V14" s="188"/>
      <c r="W14" s="50"/>
      <c r="X14" s="43"/>
      <c r="Y14" s="44"/>
      <c r="Z14" s="45"/>
      <c r="AA14" s="51"/>
      <c r="AB14" s="295"/>
      <c r="AC14" s="296"/>
      <c r="AD14" s="1"/>
    </row>
    <row r="15" spans="1:30" ht="13.5" thickBot="1" x14ac:dyDescent="0.25">
      <c r="A15" s="170" t="s">
        <v>226</v>
      </c>
      <c r="B15" s="171"/>
      <c r="C15" s="52">
        <v>5</v>
      </c>
      <c r="D15" s="53"/>
      <c r="E15" s="54"/>
      <c r="F15" s="55"/>
      <c r="G15" s="54">
        <v>2</v>
      </c>
      <c r="H15" s="301" t="s">
        <v>292</v>
      </c>
      <c r="I15" s="302"/>
      <c r="J15" s="24"/>
      <c r="K15" s="303"/>
      <c r="L15" s="304"/>
      <c r="M15" s="52"/>
      <c r="N15" s="53"/>
      <c r="O15" s="54"/>
      <c r="P15" s="55"/>
      <c r="Q15" s="54"/>
      <c r="R15" s="305"/>
      <c r="S15" s="306"/>
      <c r="T15" s="24"/>
      <c r="U15" s="303" t="s">
        <v>280</v>
      </c>
      <c r="V15" s="304"/>
      <c r="W15" s="52">
        <v>5</v>
      </c>
      <c r="X15" s="53"/>
      <c r="Y15" s="54"/>
      <c r="Z15" s="55"/>
      <c r="AA15" s="54">
        <v>2</v>
      </c>
      <c r="AB15" s="305"/>
      <c r="AC15" s="306"/>
      <c r="AD15" s="1"/>
    </row>
    <row r="16" spans="1:30" ht="15" customHeight="1" thickBot="1" x14ac:dyDescent="0.25">
      <c r="A16" s="174" t="s">
        <v>227</v>
      </c>
      <c r="B16" s="175"/>
      <c r="C16" s="76">
        <v>4</v>
      </c>
      <c r="D16" s="77">
        <f>CEILING((77.5%*N8),5)</f>
        <v>80</v>
      </c>
      <c r="E16" s="56" t="s">
        <v>60</v>
      </c>
      <c r="F16" s="78">
        <f>CEILING((82.5%*N8),5)</f>
        <v>85</v>
      </c>
      <c r="G16" s="56">
        <v>4</v>
      </c>
      <c r="H16" s="309" t="s">
        <v>292</v>
      </c>
      <c r="I16" s="310"/>
      <c r="J16" s="24"/>
      <c r="K16" s="170" t="s">
        <v>226</v>
      </c>
      <c r="L16" s="171"/>
      <c r="M16" s="37">
        <v>5</v>
      </c>
      <c r="N16" s="136" t="s">
        <v>59</v>
      </c>
      <c r="O16" s="137"/>
      <c r="P16" s="138"/>
      <c r="Q16" s="39">
        <v>3</v>
      </c>
      <c r="R16" s="309" t="s">
        <v>294</v>
      </c>
      <c r="S16" s="310"/>
      <c r="T16" s="24"/>
      <c r="U16" s="311" t="s">
        <v>281</v>
      </c>
      <c r="V16" s="312"/>
      <c r="W16" s="37">
        <v>4</v>
      </c>
      <c r="X16" s="38">
        <f>CEILING((77.5%*S8),5)</f>
        <v>80</v>
      </c>
      <c r="Y16" s="39" t="s">
        <v>60</v>
      </c>
      <c r="Z16" s="40">
        <f>CEILING((82.5%*S8),5)</f>
        <v>85</v>
      </c>
      <c r="AA16" s="39">
        <v>4</v>
      </c>
      <c r="AB16" s="309" t="s">
        <v>295</v>
      </c>
      <c r="AC16" s="310"/>
      <c r="AD16" s="1"/>
    </row>
    <row r="17" spans="1:30" x14ac:dyDescent="0.2">
      <c r="A17" s="187" t="s">
        <v>224</v>
      </c>
      <c r="B17" s="188"/>
      <c r="C17" s="42"/>
      <c r="D17" s="43"/>
      <c r="E17" s="44"/>
      <c r="F17" s="45"/>
      <c r="G17" s="44"/>
      <c r="H17" s="185" t="s">
        <v>228</v>
      </c>
      <c r="I17" s="186"/>
      <c r="J17" s="24"/>
      <c r="K17" s="187" t="s">
        <v>224</v>
      </c>
      <c r="L17" s="188"/>
      <c r="M17" s="42"/>
      <c r="N17" s="43"/>
      <c r="O17" s="44"/>
      <c r="P17" s="45"/>
      <c r="Q17" s="44"/>
      <c r="R17" s="299"/>
      <c r="S17" s="300"/>
      <c r="T17" s="24"/>
      <c r="U17" s="187" t="s">
        <v>224</v>
      </c>
      <c r="V17" s="188"/>
      <c r="W17" s="42"/>
      <c r="X17" s="43"/>
      <c r="Y17" s="44"/>
      <c r="Z17" s="45"/>
      <c r="AA17" s="44"/>
      <c r="AB17" s="299"/>
      <c r="AC17" s="300"/>
      <c r="AD17" s="1"/>
    </row>
    <row r="18" spans="1:30" ht="15" customHeight="1" x14ac:dyDescent="0.2">
      <c r="A18" s="172" t="s">
        <v>183</v>
      </c>
      <c r="B18" s="173"/>
      <c r="C18" s="49">
        <v>4</v>
      </c>
      <c r="D18" s="142" t="s">
        <v>59</v>
      </c>
      <c r="E18" s="143"/>
      <c r="F18" s="144"/>
      <c r="G18" s="44">
        <v>4</v>
      </c>
      <c r="H18" s="181"/>
      <c r="I18" s="182"/>
      <c r="J18" s="24"/>
      <c r="K18" s="297" t="s">
        <v>271</v>
      </c>
      <c r="L18" s="298"/>
      <c r="M18" s="49">
        <v>6</v>
      </c>
      <c r="N18" s="142" t="s">
        <v>194</v>
      </c>
      <c r="O18" s="143"/>
      <c r="P18" s="144"/>
      <c r="Q18" s="44">
        <v>3</v>
      </c>
      <c r="R18" s="295"/>
      <c r="S18" s="296"/>
      <c r="T18" s="24"/>
      <c r="U18" s="183" t="s">
        <v>282</v>
      </c>
      <c r="V18" s="184"/>
      <c r="W18" s="49">
        <v>5</v>
      </c>
      <c r="X18" s="43"/>
      <c r="Y18" s="44"/>
      <c r="Z18" s="45"/>
      <c r="AA18" s="44">
        <v>4</v>
      </c>
      <c r="AB18" s="295"/>
      <c r="AC18" s="296"/>
      <c r="AD18" s="1"/>
    </row>
    <row r="19" spans="1:30" x14ac:dyDescent="0.2">
      <c r="A19" s="187" t="s">
        <v>224</v>
      </c>
      <c r="B19" s="188"/>
      <c r="C19" s="50"/>
      <c r="D19" s="43"/>
      <c r="E19" s="44"/>
      <c r="F19" s="45"/>
      <c r="G19" s="57"/>
      <c r="H19" s="181"/>
      <c r="I19" s="182"/>
      <c r="J19" s="24"/>
      <c r="K19" s="187" t="s">
        <v>224</v>
      </c>
      <c r="L19" s="188"/>
      <c r="M19" s="50"/>
      <c r="N19" s="43"/>
      <c r="O19" s="44"/>
      <c r="P19" s="45"/>
      <c r="Q19" s="51"/>
      <c r="R19" s="295"/>
      <c r="S19" s="296"/>
      <c r="T19" s="24"/>
      <c r="U19" s="187" t="s">
        <v>224</v>
      </c>
      <c r="V19" s="188"/>
      <c r="W19" s="50"/>
      <c r="X19" s="43"/>
      <c r="Y19" s="44"/>
      <c r="Z19" s="45"/>
      <c r="AA19" s="51"/>
      <c r="AB19" s="295"/>
      <c r="AC19" s="296"/>
      <c r="AD19" s="1"/>
    </row>
    <row r="20" spans="1:30" ht="13.5" thickBot="1" x14ac:dyDescent="0.25">
      <c r="A20" s="228" t="s">
        <v>283</v>
      </c>
      <c r="B20" s="229"/>
      <c r="C20" s="91">
        <v>4</v>
      </c>
      <c r="D20" s="88">
        <f>CEILING((7.5%*N8),5)</f>
        <v>10</v>
      </c>
      <c r="E20" s="57" t="s">
        <v>60</v>
      </c>
      <c r="F20" s="89">
        <f>CEILING((12.5%*N8),5)</f>
        <v>15</v>
      </c>
      <c r="G20" s="57">
        <v>4</v>
      </c>
      <c r="H20" s="313" t="s">
        <v>293</v>
      </c>
      <c r="I20" s="314"/>
      <c r="J20" s="24"/>
      <c r="K20" s="303" t="s">
        <v>269</v>
      </c>
      <c r="L20" s="304"/>
      <c r="M20" s="52">
        <v>9</v>
      </c>
      <c r="N20" s="53"/>
      <c r="O20" s="54">
        <v>10</v>
      </c>
      <c r="P20" s="55"/>
      <c r="Q20" s="54">
        <v>3</v>
      </c>
      <c r="R20" s="305" t="s">
        <v>270</v>
      </c>
      <c r="S20" s="306"/>
      <c r="T20" s="24"/>
      <c r="U20" s="228" t="s">
        <v>283</v>
      </c>
      <c r="V20" s="229"/>
      <c r="W20" s="91">
        <v>5</v>
      </c>
      <c r="X20" s="88">
        <f>CEILING((7.5%*S8),5)</f>
        <v>10</v>
      </c>
      <c r="Y20" s="57" t="s">
        <v>60</v>
      </c>
      <c r="Z20" s="89">
        <f>CEILING((12.5%*S8),5)</f>
        <v>15</v>
      </c>
      <c r="AA20" s="57">
        <v>4</v>
      </c>
      <c r="AB20" s="313" t="s">
        <v>293</v>
      </c>
      <c r="AC20" s="314"/>
      <c r="AD20" s="1"/>
    </row>
    <row r="21" spans="1:30" ht="12.75" x14ac:dyDescent="0.2">
      <c r="A21" s="187" t="s">
        <v>224</v>
      </c>
      <c r="B21" s="188"/>
      <c r="C21" s="42"/>
      <c r="D21" s="69"/>
      <c r="E21" s="70"/>
      <c r="F21" s="71"/>
      <c r="G21" s="70"/>
      <c r="H21" s="149"/>
      <c r="I21" s="150"/>
      <c r="J21" s="24"/>
      <c r="K21" s="183" t="s">
        <v>15</v>
      </c>
      <c r="L21" s="184"/>
      <c r="M21" s="37">
        <v>5</v>
      </c>
      <c r="N21" s="38">
        <f>CEILING((57.5%*Q8),5)</f>
        <v>60</v>
      </c>
      <c r="O21" s="75" t="s">
        <v>60</v>
      </c>
      <c r="P21" s="40">
        <f>CEILING((62.5%*Q8),5)</f>
        <v>65</v>
      </c>
      <c r="Q21" s="39">
        <v>1</v>
      </c>
      <c r="R21" s="293"/>
      <c r="S21" s="294"/>
      <c r="T21" s="24"/>
      <c r="U21" s="187" t="s">
        <v>224</v>
      </c>
      <c r="V21" s="188"/>
      <c r="W21" s="63"/>
      <c r="X21" s="43"/>
      <c r="Y21" s="44"/>
      <c r="Z21" s="45"/>
      <c r="AA21" s="44"/>
      <c r="AB21" s="299"/>
      <c r="AC21" s="300"/>
      <c r="AD21" s="1"/>
    </row>
    <row r="22" spans="1:30" ht="12.75" x14ac:dyDescent="0.2">
      <c r="A22" s="183" t="s">
        <v>229</v>
      </c>
      <c r="B22" s="184"/>
      <c r="C22" s="42">
        <v>4</v>
      </c>
      <c r="D22" s="142" t="s">
        <v>59</v>
      </c>
      <c r="E22" s="143"/>
      <c r="F22" s="144"/>
      <c r="G22" s="44">
        <v>4</v>
      </c>
      <c r="H22" s="185"/>
      <c r="I22" s="186"/>
      <c r="J22" s="24"/>
      <c r="K22" s="297"/>
      <c r="L22" s="298"/>
      <c r="M22" s="42">
        <v>3</v>
      </c>
      <c r="N22" s="43">
        <f>CEILING((77.5%*Q8),5)</f>
        <v>80</v>
      </c>
      <c r="O22" s="44" t="s">
        <v>60</v>
      </c>
      <c r="P22" s="45">
        <f>CEILING((82.5%*Q8),5)</f>
        <v>85</v>
      </c>
      <c r="Q22" s="44">
        <v>1</v>
      </c>
      <c r="R22" s="299"/>
      <c r="S22" s="300"/>
      <c r="T22" s="24"/>
      <c r="U22" s="183" t="s">
        <v>229</v>
      </c>
      <c r="V22" s="184"/>
      <c r="W22" s="42">
        <v>5</v>
      </c>
      <c r="X22" s="43"/>
      <c r="Y22" s="44"/>
      <c r="Z22" s="45"/>
      <c r="AA22" s="44">
        <v>4</v>
      </c>
      <c r="AB22" s="299"/>
      <c r="AC22" s="300"/>
      <c r="AD22" s="1"/>
    </row>
    <row r="23" spans="1:30" x14ac:dyDescent="0.2">
      <c r="A23" s="187" t="s">
        <v>224</v>
      </c>
      <c r="B23" s="188"/>
      <c r="C23" s="49"/>
      <c r="D23" s="43"/>
      <c r="E23" s="44"/>
      <c r="F23" s="45"/>
      <c r="G23" s="44"/>
      <c r="H23" s="181"/>
      <c r="I23" s="182"/>
      <c r="J23" s="24"/>
      <c r="K23" s="187" t="s">
        <v>268</v>
      </c>
      <c r="L23" s="188"/>
      <c r="M23" s="49">
        <v>3</v>
      </c>
      <c r="N23" s="43">
        <f>CEILING((82.5%*Q8),5)</f>
        <v>85</v>
      </c>
      <c r="O23" s="44" t="s">
        <v>60</v>
      </c>
      <c r="P23" s="45">
        <f>CEILING((87.5%*Q8),5)</f>
        <v>90</v>
      </c>
      <c r="Q23" s="44">
        <v>1</v>
      </c>
      <c r="R23" s="295"/>
      <c r="S23" s="296"/>
      <c r="T23" s="24"/>
      <c r="U23" s="187" t="s">
        <v>224</v>
      </c>
      <c r="V23" s="188"/>
      <c r="W23" s="49"/>
      <c r="X23" s="43"/>
      <c r="Y23" s="44"/>
      <c r="Z23" s="45"/>
      <c r="AA23" s="44"/>
      <c r="AB23" s="295"/>
      <c r="AC23" s="296"/>
      <c r="AD23" s="1"/>
    </row>
    <row r="24" spans="1:30" ht="12.75" x14ac:dyDescent="0.2">
      <c r="A24" s="172" t="s">
        <v>9</v>
      </c>
      <c r="B24" s="173"/>
      <c r="C24" s="50">
        <v>5</v>
      </c>
      <c r="D24" s="43">
        <f>CEILING((45%*Q8),5)</f>
        <v>45</v>
      </c>
      <c r="E24" s="79" t="s">
        <v>60</v>
      </c>
      <c r="F24" s="45">
        <f>CEILING((49%*Q8),5)</f>
        <v>50</v>
      </c>
      <c r="G24" s="51">
        <v>4</v>
      </c>
      <c r="H24" s="319" t="s">
        <v>294</v>
      </c>
      <c r="I24" s="320"/>
      <c r="J24" s="24"/>
      <c r="K24" s="307"/>
      <c r="L24" s="308"/>
      <c r="M24" s="50">
        <v>3</v>
      </c>
      <c r="N24" s="43">
        <f>CEILING((85%*Q8),5)</f>
        <v>85</v>
      </c>
      <c r="O24" s="44" t="s">
        <v>60</v>
      </c>
      <c r="P24" s="45">
        <f>CEILING((90%*Q8),5)</f>
        <v>90</v>
      </c>
      <c r="Q24" s="51">
        <v>1</v>
      </c>
      <c r="R24" s="295"/>
      <c r="S24" s="296"/>
      <c r="T24" s="24"/>
      <c r="U24" s="297" t="s">
        <v>284</v>
      </c>
      <c r="V24" s="298"/>
      <c r="W24" s="50">
        <v>6</v>
      </c>
      <c r="X24" s="43">
        <f>CEILING((60%*Q8),5)</f>
        <v>60</v>
      </c>
      <c r="Y24" s="44" t="s">
        <v>60</v>
      </c>
      <c r="Z24" s="45">
        <f>CEILING((65%*Q8),5)</f>
        <v>65</v>
      </c>
      <c r="AA24" s="51">
        <v>4</v>
      </c>
      <c r="AB24" s="319" t="s">
        <v>294</v>
      </c>
      <c r="AC24" s="320"/>
      <c r="AD24" s="1"/>
    </row>
    <row r="25" spans="1:30" ht="13.5" thickBot="1" x14ac:dyDescent="0.25">
      <c r="A25" s="315" t="s">
        <v>224</v>
      </c>
      <c r="B25" s="316"/>
      <c r="C25" s="91"/>
      <c r="D25" s="88"/>
      <c r="E25" s="57"/>
      <c r="F25" s="89"/>
      <c r="G25" s="57"/>
      <c r="H25" s="317"/>
      <c r="I25" s="318"/>
      <c r="J25" s="24"/>
      <c r="K25" s="303"/>
      <c r="L25" s="304"/>
      <c r="M25" s="52"/>
      <c r="N25" s="53"/>
      <c r="O25" s="54"/>
      <c r="P25" s="55"/>
      <c r="Q25" s="54"/>
      <c r="R25" s="305"/>
      <c r="S25" s="306"/>
      <c r="T25" s="24"/>
      <c r="U25" s="303"/>
      <c r="V25" s="304"/>
      <c r="W25" s="52"/>
      <c r="X25" s="53"/>
      <c r="Y25" s="54"/>
      <c r="Z25" s="55"/>
      <c r="AA25" s="54"/>
      <c r="AB25" s="239" t="s">
        <v>231</v>
      </c>
      <c r="AC25" s="240"/>
      <c r="AD25" s="1"/>
    </row>
    <row r="26" spans="1:30" ht="13.5" thickBot="1" x14ac:dyDescent="0.25">
      <c r="A26" s="170" t="s">
        <v>230</v>
      </c>
      <c r="B26" s="171"/>
      <c r="C26" s="52">
        <v>5</v>
      </c>
      <c r="D26" s="53">
        <f>CEILING((15%*Q8),5)</f>
        <v>15</v>
      </c>
      <c r="E26" s="54" t="s">
        <v>60</v>
      </c>
      <c r="F26" s="55">
        <f>CEILING((17.5%*Q8),5)</f>
        <v>20</v>
      </c>
      <c r="G26" s="54">
        <v>4</v>
      </c>
      <c r="H26" s="239" t="s">
        <v>231</v>
      </c>
      <c r="I26" s="240"/>
      <c r="J26" s="24"/>
      <c r="K26" s="311" t="s">
        <v>272</v>
      </c>
      <c r="L26" s="312"/>
      <c r="M26" s="37">
        <v>5</v>
      </c>
      <c r="N26" s="92">
        <f>CEILING((8%*Q8),5)</f>
        <v>10</v>
      </c>
      <c r="O26" s="93" t="s">
        <v>60</v>
      </c>
      <c r="P26" s="94">
        <f>CEILING((9%*Q8),5)</f>
        <v>10</v>
      </c>
      <c r="Q26" s="39">
        <v>3</v>
      </c>
      <c r="R26" s="293"/>
      <c r="S26" s="294"/>
      <c r="T26" s="24"/>
      <c r="U26" s="172" t="s">
        <v>33</v>
      </c>
      <c r="V26" s="173"/>
      <c r="W26" s="37">
        <v>10</v>
      </c>
      <c r="X26" s="38">
        <f>CEILING((20%*Q8),5)</f>
        <v>20</v>
      </c>
      <c r="Y26" s="75" t="s">
        <v>60</v>
      </c>
      <c r="Z26" s="40">
        <f>CEILING((26%*Q8),5)</f>
        <v>30</v>
      </c>
      <c r="AA26" s="39">
        <v>3</v>
      </c>
      <c r="AB26" s="293"/>
      <c r="AC26" s="294"/>
      <c r="AD26" s="1"/>
    </row>
    <row r="27" spans="1:30" ht="12.75" x14ac:dyDescent="0.2">
      <c r="A27" s="183" t="s">
        <v>15</v>
      </c>
      <c r="B27" s="184"/>
      <c r="C27" s="95">
        <v>5</v>
      </c>
      <c r="D27" s="38">
        <f>CEILING((52.5%*Q8),5)</f>
        <v>55</v>
      </c>
      <c r="E27" s="75" t="s">
        <v>60</v>
      </c>
      <c r="F27" s="40">
        <f>CEILING((57.5%*Q8),5)</f>
        <v>60</v>
      </c>
      <c r="G27" s="47">
        <v>1</v>
      </c>
      <c r="H27" s="321"/>
      <c r="I27" s="322"/>
      <c r="J27" s="24"/>
      <c r="K27" s="187" t="s">
        <v>224</v>
      </c>
      <c r="L27" s="188"/>
      <c r="M27" s="42"/>
      <c r="N27" s="43"/>
      <c r="O27" s="44"/>
      <c r="P27" s="45"/>
      <c r="Q27" s="44"/>
      <c r="R27" s="299"/>
      <c r="S27" s="300"/>
      <c r="T27" s="24"/>
      <c r="U27" s="187" t="s">
        <v>224</v>
      </c>
      <c r="V27" s="188"/>
      <c r="W27" s="42"/>
      <c r="X27" s="43"/>
      <c r="Y27" s="44"/>
      <c r="Z27" s="45"/>
      <c r="AA27" s="44"/>
      <c r="AB27" s="299"/>
      <c r="AC27" s="300"/>
      <c r="AD27" s="1"/>
    </row>
    <row r="28" spans="1:30" ht="12.75" x14ac:dyDescent="0.2">
      <c r="A28" s="187" t="s">
        <v>224</v>
      </c>
      <c r="B28" s="188"/>
      <c r="C28" s="50">
        <v>3</v>
      </c>
      <c r="D28" s="43">
        <f>CEILING((67.5%*Q8),5)</f>
        <v>70</v>
      </c>
      <c r="E28" s="44" t="s">
        <v>60</v>
      </c>
      <c r="F28" s="45">
        <f>CEILING((72.5%*Q8),5)</f>
        <v>75</v>
      </c>
      <c r="G28" s="44">
        <v>1</v>
      </c>
      <c r="H28" s="149"/>
      <c r="I28" s="150"/>
      <c r="J28" s="24"/>
      <c r="K28" s="297" t="s">
        <v>274</v>
      </c>
      <c r="L28" s="298"/>
      <c r="M28" s="49">
        <v>12</v>
      </c>
      <c r="N28" s="96" t="s">
        <v>273</v>
      </c>
      <c r="O28" s="97" t="s">
        <v>60</v>
      </c>
      <c r="P28" s="98" t="s">
        <v>275</v>
      </c>
      <c r="Q28" s="44">
        <v>3</v>
      </c>
      <c r="R28" s="295"/>
      <c r="S28" s="296"/>
      <c r="T28" s="24"/>
      <c r="U28" s="172" t="s">
        <v>61</v>
      </c>
      <c r="V28" s="173"/>
      <c r="W28" s="63">
        <v>10</v>
      </c>
      <c r="X28" s="43">
        <f>CEILING((17%*N8),5)</f>
        <v>20</v>
      </c>
      <c r="Y28" s="44" t="s">
        <v>60</v>
      </c>
      <c r="Z28" s="45">
        <f>CEILING((20%*N8),5)</f>
        <v>20</v>
      </c>
      <c r="AA28" s="44">
        <v>3</v>
      </c>
      <c r="AB28" s="295"/>
      <c r="AC28" s="296"/>
      <c r="AD28" s="1"/>
    </row>
    <row r="29" spans="1:30" ht="12.75" x14ac:dyDescent="0.2">
      <c r="A29" s="172" t="s">
        <v>232</v>
      </c>
      <c r="B29" s="173"/>
      <c r="C29" s="91">
        <v>5</v>
      </c>
      <c r="D29" s="142">
        <v>2.5</v>
      </c>
      <c r="E29" s="143"/>
      <c r="F29" s="144"/>
      <c r="G29" s="51">
        <v>2</v>
      </c>
      <c r="H29" s="149"/>
      <c r="I29" s="150"/>
      <c r="J29" s="24"/>
      <c r="K29" s="187" t="s">
        <v>224</v>
      </c>
      <c r="L29" s="188"/>
      <c r="M29" s="50"/>
      <c r="N29" s="43"/>
      <c r="O29" s="44"/>
      <c r="P29" s="45"/>
      <c r="Q29" s="51"/>
      <c r="R29" s="295"/>
      <c r="S29" s="296"/>
      <c r="T29" s="24"/>
      <c r="U29" s="187" t="s">
        <v>224</v>
      </c>
      <c r="V29" s="188"/>
      <c r="W29" s="50"/>
      <c r="X29" s="43"/>
      <c r="Y29" s="44"/>
      <c r="Z29" s="45"/>
      <c r="AA29" s="51"/>
      <c r="AB29" s="295"/>
      <c r="AC29" s="296"/>
      <c r="AD29" s="1"/>
    </row>
    <row r="30" spans="1:30" ht="13.5" thickBot="1" x14ac:dyDescent="0.25">
      <c r="A30" s="187" t="s">
        <v>224</v>
      </c>
      <c r="B30" s="188"/>
      <c r="C30" s="91"/>
      <c r="D30" s="43"/>
      <c r="E30" s="44"/>
      <c r="F30" s="45"/>
      <c r="G30" s="57"/>
      <c r="H30" s="325"/>
      <c r="I30" s="326"/>
      <c r="J30" s="24"/>
      <c r="K30" s="303" t="s">
        <v>278</v>
      </c>
      <c r="L30" s="304"/>
      <c r="M30" s="52">
        <v>5</v>
      </c>
      <c r="N30" s="99"/>
      <c r="O30" s="100"/>
      <c r="P30" s="101"/>
      <c r="Q30" s="54">
        <v>3</v>
      </c>
      <c r="R30" s="301" t="s">
        <v>293</v>
      </c>
      <c r="S30" s="302"/>
      <c r="T30" s="24"/>
      <c r="U30" s="170" t="s">
        <v>196</v>
      </c>
      <c r="V30" s="171"/>
      <c r="W30" s="52">
        <v>14</v>
      </c>
      <c r="X30" s="99"/>
      <c r="Y30" s="100"/>
      <c r="Z30" s="101"/>
      <c r="AA30" s="54">
        <v>3</v>
      </c>
      <c r="AB30" s="305"/>
      <c r="AC30" s="306"/>
      <c r="AD30" s="1"/>
    </row>
    <row r="31" spans="1:30" ht="13.5" thickBot="1" x14ac:dyDescent="0.25">
      <c r="A31" s="170" t="s">
        <v>233</v>
      </c>
      <c r="B31" s="171"/>
      <c r="C31" s="52">
        <v>6</v>
      </c>
      <c r="D31" s="220" t="s">
        <v>234</v>
      </c>
      <c r="E31" s="221"/>
      <c r="F31" s="222"/>
      <c r="G31" s="54">
        <v>2</v>
      </c>
      <c r="H31" s="323"/>
      <c r="I31" s="324"/>
      <c r="J31" s="24"/>
      <c r="K31" s="311" t="s">
        <v>276</v>
      </c>
      <c r="L31" s="312"/>
      <c r="M31" s="37">
        <v>5</v>
      </c>
      <c r="N31" s="38">
        <f>CEILING((80%*N8),5)</f>
        <v>80</v>
      </c>
      <c r="O31" s="39" t="s">
        <v>60</v>
      </c>
      <c r="P31" s="40">
        <f>CEILING((88%*N8),5)</f>
        <v>90</v>
      </c>
      <c r="Q31" s="39">
        <v>3</v>
      </c>
      <c r="R31" s="309" t="s">
        <v>294</v>
      </c>
      <c r="S31" s="310"/>
      <c r="T31" s="24"/>
      <c r="U31" s="311" t="s">
        <v>297</v>
      </c>
      <c r="V31" s="312"/>
      <c r="W31" s="37">
        <v>8</v>
      </c>
      <c r="X31" s="38">
        <f>CEILING((15%*N8),5)</f>
        <v>15</v>
      </c>
      <c r="Y31" s="39" t="s">
        <v>60</v>
      </c>
      <c r="Z31" s="40">
        <f>CEILING((17%*N8),5)</f>
        <v>20</v>
      </c>
      <c r="AA31" s="39">
        <v>3</v>
      </c>
      <c r="AB31" s="293"/>
      <c r="AC31" s="294"/>
      <c r="AD31" s="1"/>
    </row>
    <row r="32" spans="1:30" ht="12.75" x14ac:dyDescent="0.2">
      <c r="A32" s="251" t="s">
        <v>235</v>
      </c>
      <c r="B32" s="252"/>
      <c r="C32" s="76">
        <v>4</v>
      </c>
      <c r="D32" s="77">
        <f>CEILING((77.5%*Q8),5)</f>
        <v>80</v>
      </c>
      <c r="E32" s="56" t="s">
        <v>60</v>
      </c>
      <c r="F32" s="78">
        <f>CEILING((82.5%*Q8),5)</f>
        <v>85</v>
      </c>
      <c r="G32" s="56">
        <v>4</v>
      </c>
      <c r="H32" s="309" t="s">
        <v>292</v>
      </c>
      <c r="I32" s="310"/>
      <c r="J32" s="24"/>
      <c r="K32" s="187" t="s">
        <v>224</v>
      </c>
      <c r="L32" s="188"/>
      <c r="M32" s="42"/>
      <c r="N32" s="43"/>
      <c r="O32" s="44"/>
      <c r="P32" s="45"/>
      <c r="Q32" s="44"/>
      <c r="R32" s="226"/>
      <c r="S32" s="227"/>
      <c r="T32" s="24"/>
      <c r="U32" s="187" t="s">
        <v>224</v>
      </c>
      <c r="V32" s="188"/>
      <c r="W32" s="42"/>
      <c r="X32" s="43"/>
      <c r="Y32" s="44"/>
      <c r="Z32" s="45"/>
      <c r="AA32" s="44"/>
      <c r="AB32" s="299"/>
      <c r="AC32" s="300"/>
      <c r="AD32" s="1"/>
    </row>
    <row r="33" spans="1:30" ht="12.75" x14ac:dyDescent="0.2">
      <c r="A33" s="187" t="s">
        <v>224</v>
      </c>
      <c r="B33" s="188"/>
      <c r="C33" s="49"/>
      <c r="D33" s="43"/>
      <c r="E33" s="44"/>
      <c r="F33" s="45"/>
      <c r="G33" s="44"/>
      <c r="H33" s="149"/>
      <c r="I33" s="150"/>
      <c r="J33" s="24"/>
      <c r="K33" s="251" t="s">
        <v>77</v>
      </c>
      <c r="L33" s="252"/>
      <c r="M33" s="49">
        <v>6</v>
      </c>
      <c r="N33" s="43">
        <f>CEILING((27%*Q8),5)</f>
        <v>30</v>
      </c>
      <c r="O33" s="44" t="s">
        <v>60</v>
      </c>
      <c r="P33" s="45">
        <f>CEILING((31%*Q8),5)</f>
        <v>35</v>
      </c>
      <c r="Q33" s="44">
        <v>3</v>
      </c>
      <c r="R33" s="319" t="s">
        <v>294</v>
      </c>
      <c r="S33" s="320"/>
      <c r="T33" s="24"/>
      <c r="U33" s="297" t="s">
        <v>285</v>
      </c>
      <c r="V33" s="298"/>
      <c r="W33" s="49">
        <v>8</v>
      </c>
      <c r="X33" s="43">
        <f>CEILING((19%*Q8),5)</f>
        <v>20</v>
      </c>
      <c r="Y33" s="44" t="s">
        <v>60</v>
      </c>
      <c r="Z33" s="45">
        <f>CEILING((21%*Q8),5)</f>
        <v>25</v>
      </c>
      <c r="AA33" s="44">
        <v>3</v>
      </c>
      <c r="AB33" s="295"/>
      <c r="AC33" s="296"/>
      <c r="AD33" s="1"/>
    </row>
    <row r="34" spans="1:30" ht="12.75" x14ac:dyDescent="0.2">
      <c r="A34" s="172" t="s">
        <v>181</v>
      </c>
      <c r="B34" s="173"/>
      <c r="C34" s="50">
        <v>4</v>
      </c>
      <c r="D34" s="244" t="s">
        <v>236</v>
      </c>
      <c r="E34" s="245"/>
      <c r="F34" s="246"/>
      <c r="G34" s="51">
        <v>4</v>
      </c>
      <c r="H34" s="149"/>
      <c r="I34" s="150"/>
      <c r="J34" s="24"/>
      <c r="K34" s="187" t="s">
        <v>224</v>
      </c>
      <c r="L34" s="188"/>
      <c r="M34" s="50"/>
      <c r="N34" s="43"/>
      <c r="O34" s="44"/>
      <c r="P34" s="45"/>
      <c r="Q34" s="51"/>
      <c r="R34" s="295"/>
      <c r="S34" s="296"/>
      <c r="T34" s="24"/>
      <c r="U34" s="187" t="s">
        <v>224</v>
      </c>
      <c r="V34" s="188"/>
      <c r="W34" s="50"/>
      <c r="X34" s="43"/>
      <c r="Y34" s="44"/>
      <c r="Z34" s="45"/>
      <c r="AA34" s="51"/>
      <c r="AB34" s="295"/>
      <c r="AC34" s="296"/>
      <c r="AD34" s="1"/>
    </row>
    <row r="35" spans="1:30" ht="13.5" thickBot="1" x14ac:dyDescent="0.25">
      <c r="A35" s="327" t="s">
        <v>224</v>
      </c>
      <c r="B35" s="328"/>
      <c r="C35" s="91"/>
      <c r="D35" s="88"/>
      <c r="E35" s="57"/>
      <c r="F35" s="89"/>
      <c r="G35" s="57"/>
      <c r="H35" s="317"/>
      <c r="I35" s="318"/>
      <c r="J35" s="24"/>
      <c r="K35" s="303" t="s">
        <v>277</v>
      </c>
      <c r="L35" s="304"/>
      <c r="M35" s="52">
        <v>6</v>
      </c>
      <c r="N35" s="53">
        <f>CEILING((23%*Q8),5)</f>
        <v>25</v>
      </c>
      <c r="O35" s="54" t="s">
        <v>60</v>
      </c>
      <c r="P35" s="55">
        <f>CEILING((26%*Q8),5)</f>
        <v>30</v>
      </c>
      <c r="Q35" s="54">
        <v>3</v>
      </c>
      <c r="R35" s="305"/>
      <c r="S35" s="306"/>
      <c r="T35" s="24"/>
      <c r="U35" s="303" t="s">
        <v>81</v>
      </c>
      <c r="V35" s="304"/>
      <c r="W35" s="52">
        <v>12</v>
      </c>
      <c r="X35" s="53"/>
      <c r="Y35" s="54"/>
      <c r="Z35" s="55"/>
      <c r="AA35" s="54">
        <v>3</v>
      </c>
      <c r="AB35" s="305"/>
      <c r="AC35" s="306"/>
      <c r="AD35" s="1"/>
    </row>
    <row r="36" spans="1:30" ht="12.75" x14ac:dyDescent="0.2">
      <c r="A36" s="172" t="s">
        <v>237</v>
      </c>
      <c r="B36" s="173"/>
      <c r="C36" s="63">
        <v>4</v>
      </c>
      <c r="D36" s="142" t="s">
        <v>59</v>
      </c>
      <c r="E36" s="143"/>
      <c r="F36" s="144"/>
      <c r="G36" s="44">
        <v>4</v>
      </c>
      <c r="H36" s="149"/>
      <c r="I36" s="150"/>
      <c r="J36" s="24"/>
      <c r="K36" s="174" t="s">
        <v>41</v>
      </c>
      <c r="L36" s="175"/>
      <c r="M36" s="37">
        <v>5</v>
      </c>
      <c r="N36" s="38">
        <f>CEILING((30%*N8),5)</f>
        <v>30</v>
      </c>
      <c r="O36" s="39" t="s">
        <v>60</v>
      </c>
      <c r="P36" s="40">
        <f>CEILING((34%*N8),5)</f>
        <v>35</v>
      </c>
      <c r="Q36" s="39">
        <v>3</v>
      </c>
      <c r="R36" s="309" t="s">
        <v>293</v>
      </c>
      <c r="S36" s="310"/>
      <c r="T36" s="24"/>
      <c r="U36" s="311" t="s">
        <v>288</v>
      </c>
      <c r="V36" s="312"/>
      <c r="W36" s="37">
        <v>10</v>
      </c>
      <c r="X36" s="38">
        <f>CEILING((15%*Q8),5)</f>
        <v>15</v>
      </c>
      <c r="Y36" s="39" t="s">
        <v>60</v>
      </c>
      <c r="Z36" s="40">
        <f>CEILING((17%*Q8),5)</f>
        <v>20</v>
      </c>
      <c r="AA36" s="39">
        <v>3</v>
      </c>
      <c r="AB36" s="293"/>
      <c r="AC36" s="294"/>
      <c r="AD36" s="1"/>
    </row>
    <row r="37" spans="1:30" ht="15" customHeight="1" x14ac:dyDescent="0.2">
      <c r="A37" s="187" t="s">
        <v>224</v>
      </c>
      <c r="B37" s="188"/>
      <c r="C37" s="49"/>
      <c r="D37" s="43"/>
      <c r="E37" s="44"/>
      <c r="F37" s="45"/>
      <c r="G37" s="44"/>
      <c r="H37" s="149"/>
      <c r="I37" s="150"/>
      <c r="J37" s="24"/>
      <c r="K37" s="187" t="s">
        <v>224</v>
      </c>
      <c r="L37" s="188"/>
      <c r="M37" s="42"/>
      <c r="N37" s="43"/>
      <c r="O37" s="44"/>
      <c r="P37" s="45"/>
      <c r="Q37" s="44"/>
      <c r="R37" s="299"/>
      <c r="S37" s="300"/>
      <c r="T37" s="24"/>
      <c r="U37" s="187" t="s">
        <v>224</v>
      </c>
      <c r="V37" s="188"/>
      <c r="W37" s="42"/>
      <c r="X37" s="43"/>
      <c r="Y37" s="44"/>
      <c r="Z37" s="45"/>
      <c r="AA37" s="44"/>
      <c r="AB37" s="299"/>
      <c r="AC37" s="300"/>
      <c r="AD37" s="1"/>
    </row>
    <row r="38" spans="1:30" ht="12.75" x14ac:dyDescent="0.2">
      <c r="A38" s="172" t="s">
        <v>238</v>
      </c>
      <c r="B38" s="173"/>
      <c r="C38" s="49">
        <v>4</v>
      </c>
      <c r="D38" s="142" t="s">
        <v>59</v>
      </c>
      <c r="E38" s="143"/>
      <c r="F38" s="144"/>
      <c r="G38" s="44">
        <v>4</v>
      </c>
      <c r="H38" s="319" t="s">
        <v>293</v>
      </c>
      <c r="I38" s="320"/>
      <c r="J38" s="24"/>
      <c r="K38" s="172" t="s">
        <v>82</v>
      </c>
      <c r="L38" s="173"/>
      <c r="M38" s="49">
        <v>6</v>
      </c>
      <c r="N38" s="43">
        <f>CEILING((16%*Q8),5)</f>
        <v>20</v>
      </c>
      <c r="O38" s="44" t="s">
        <v>60</v>
      </c>
      <c r="P38" s="45">
        <f>CEILING((18%*Q8),5)</f>
        <v>20</v>
      </c>
      <c r="Q38" s="44">
        <v>3</v>
      </c>
      <c r="R38" s="295"/>
      <c r="S38" s="296"/>
      <c r="T38" s="24"/>
      <c r="U38" s="297" t="s">
        <v>286</v>
      </c>
      <c r="V38" s="298"/>
      <c r="W38" s="63">
        <v>10</v>
      </c>
      <c r="X38" s="43"/>
      <c r="Y38" s="44"/>
      <c r="Z38" s="45"/>
      <c r="AA38" s="44">
        <v>3</v>
      </c>
      <c r="AB38" s="295"/>
      <c r="AC38" s="296"/>
      <c r="AD38" s="1"/>
    </row>
    <row r="39" spans="1:30" ht="15" customHeight="1" x14ac:dyDescent="0.2">
      <c r="A39" s="187" t="s">
        <v>224</v>
      </c>
      <c r="B39" s="188"/>
      <c r="C39" s="50"/>
      <c r="D39" s="43"/>
      <c r="E39" s="44"/>
      <c r="F39" s="45"/>
      <c r="G39" s="51"/>
      <c r="H39" s="149"/>
      <c r="I39" s="150"/>
      <c r="J39" s="24"/>
      <c r="K39" s="187" t="s">
        <v>224</v>
      </c>
      <c r="L39" s="188"/>
      <c r="M39" s="50"/>
      <c r="N39" s="43"/>
      <c r="O39" s="44"/>
      <c r="P39" s="45"/>
      <c r="Q39" s="51"/>
      <c r="R39" s="295"/>
      <c r="S39" s="296"/>
      <c r="T39" s="24"/>
      <c r="U39" s="187" t="s">
        <v>224</v>
      </c>
      <c r="V39" s="188"/>
      <c r="W39" s="50"/>
      <c r="X39" s="43"/>
      <c r="Y39" s="44"/>
      <c r="Z39" s="45"/>
      <c r="AA39" s="51"/>
      <c r="AB39" s="295"/>
      <c r="AC39" s="296"/>
      <c r="AD39" s="1"/>
    </row>
    <row r="40" spans="1:30" ht="13.5" thickBot="1" x14ac:dyDescent="0.25">
      <c r="A40" s="228" t="s">
        <v>239</v>
      </c>
      <c r="B40" s="229"/>
      <c r="C40" s="91">
        <v>5</v>
      </c>
      <c r="D40" s="88">
        <f>CEILING((20%*N8),5)</f>
        <v>20</v>
      </c>
      <c r="E40" s="57" t="s">
        <v>60</v>
      </c>
      <c r="F40" s="89">
        <f>CEILING((22%*N8),5)</f>
        <v>25</v>
      </c>
      <c r="G40" s="57">
        <v>4</v>
      </c>
      <c r="H40" s="317"/>
      <c r="I40" s="318"/>
      <c r="J40" s="24"/>
      <c r="K40" s="170" t="s">
        <v>17</v>
      </c>
      <c r="L40" s="171"/>
      <c r="M40" s="52">
        <v>6</v>
      </c>
      <c r="N40" s="43">
        <f>CEILING((16%*Q8),5)</f>
        <v>20</v>
      </c>
      <c r="O40" s="44" t="s">
        <v>60</v>
      </c>
      <c r="P40" s="45">
        <f>CEILING((18%*Q8),5)</f>
        <v>20</v>
      </c>
      <c r="Q40" s="54">
        <v>3</v>
      </c>
      <c r="R40" s="305"/>
      <c r="S40" s="306"/>
      <c r="T40" s="24"/>
      <c r="U40" s="172" t="s">
        <v>186</v>
      </c>
      <c r="V40" s="173"/>
      <c r="W40" s="52">
        <v>14</v>
      </c>
      <c r="X40" s="53">
        <f>CEILING((14%*N8),5)</f>
        <v>15</v>
      </c>
      <c r="Y40" s="54" t="s">
        <v>60</v>
      </c>
      <c r="Z40" s="55">
        <f>CEILING((16%*N8),5)</f>
        <v>20</v>
      </c>
      <c r="AA40" s="54">
        <v>3</v>
      </c>
      <c r="AB40" s="305" t="s">
        <v>289</v>
      </c>
      <c r="AC40" s="306"/>
      <c r="AD40" s="1"/>
    </row>
    <row r="41" spans="1:30" ht="12.75" x14ac:dyDescent="0.2">
      <c r="A41" s="187" t="s">
        <v>224</v>
      </c>
      <c r="B41" s="188"/>
      <c r="C41" s="63"/>
      <c r="D41" s="43"/>
      <c r="E41" s="44"/>
      <c r="F41" s="45"/>
      <c r="G41" s="44"/>
      <c r="H41" s="149"/>
      <c r="I41" s="150"/>
      <c r="J41" s="24"/>
      <c r="K41" s="311"/>
      <c r="L41" s="312"/>
      <c r="M41" s="37"/>
      <c r="N41" s="38"/>
      <c r="O41" s="39"/>
      <c r="P41" s="40"/>
      <c r="Q41" s="39"/>
      <c r="R41" s="293"/>
      <c r="S41" s="294"/>
      <c r="T41" s="24"/>
      <c r="U41" s="311"/>
      <c r="V41" s="312"/>
      <c r="W41" s="37"/>
      <c r="X41" s="38"/>
      <c r="Y41" s="39"/>
      <c r="Z41" s="40"/>
      <c r="AA41" s="39"/>
      <c r="AB41" s="293"/>
      <c r="AC41" s="294"/>
      <c r="AD41" s="1"/>
    </row>
    <row r="42" spans="1:30" ht="15" customHeight="1" thickBot="1" x14ac:dyDescent="0.25">
      <c r="A42" s="170" t="s">
        <v>240</v>
      </c>
      <c r="B42" s="171"/>
      <c r="C42" s="67">
        <v>10</v>
      </c>
      <c r="D42" s="53">
        <f>CEILING((14%*N8),5)</f>
        <v>15</v>
      </c>
      <c r="E42" s="54" t="s">
        <v>60</v>
      </c>
      <c r="F42" s="55">
        <f>CEILING((16%*N8),5)</f>
        <v>20</v>
      </c>
      <c r="G42" s="54">
        <v>4</v>
      </c>
      <c r="H42" s="239" t="s">
        <v>231</v>
      </c>
      <c r="I42" s="240"/>
      <c r="J42" s="24"/>
      <c r="K42" s="297"/>
      <c r="L42" s="298"/>
      <c r="M42" s="42"/>
      <c r="N42" s="43"/>
      <c r="O42" s="44"/>
      <c r="P42" s="45"/>
      <c r="Q42" s="44"/>
      <c r="R42" s="299"/>
      <c r="S42" s="300"/>
      <c r="T42" s="24"/>
      <c r="U42" s="297"/>
      <c r="V42" s="298"/>
      <c r="W42" s="42"/>
      <c r="X42" s="43"/>
      <c r="Y42" s="44"/>
      <c r="Z42" s="45"/>
      <c r="AA42" s="44"/>
      <c r="AB42" s="299"/>
      <c r="AC42" s="300"/>
      <c r="AD42" s="1"/>
    </row>
    <row r="43" spans="1:30" ht="12.75" x14ac:dyDescent="0.2">
      <c r="A43" s="329"/>
      <c r="B43" s="330"/>
      <c r="C43" s="73"/>
      <c r="D43" s="46"/>
      <c r="E43" s="47"/>
      <c r="F43" s="48"/>
      <c r="G43" s="47"/>
      <c r="H43" s="235"/>
      <c r="I43" s="236"/>
      <c r="J43" s="24"/>
      <c r="K43" s="297"/>
      <c r="L43" s="298"/>
      <c r="M43" s="49"/>
      <c r="N43" s="43"/>
      <c r="O43" s="44"/>
      <c r="P43" s="45"/>
      <c r="Q43" s="44"/>
      <c r="R43" s="295"/>
      <c r="S43" s="296"/>
      <c r="T43" s="24"/>
      <c r="U43" s="297"/>
      <c r="V43" s="298"/>
      <c r="W43" s="49"/>
      <c r="X43" s="43"/>
      <c r="Y43" s="44"/>
      <c r="Z43" s="45"/>
      <c r="AA43" s="44"/>
      <c r="AB43" s="295"/>
      <c r="AC43" s="296"/>
      <c r="AD43" s="1"/>
    </row>
    <row r="44" spans="1:30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307"/>
      <c r="L44" s="308"/>
      <c r="M44" s="50"/>
      <c r="N44" s="43"/>
      <c r="O44" s="44"/>
      <c r="P44" s="45"/>
      <c r="Q44" s="51"/>
      <c r="R44" s="295"/>
      <c r="S44" s="296"/>
      <c r="T44" s="24"/>
      <c r="U44" s="307"/>
      <c r="V44" s="308"/>
      <c r="W44" s="50"/>
      <c r="X44" s="43"/>
      <c r="Y44" s="44"/>
      <c r="Z44" s="45"/>
      <c r="AA44" s="51"/>
      <c r="AB44" s="295"/>
      <c r="AC44" s="296"/>
      <c r="AD44" s="1"/>
    </row>
    <row r="45" spans="1:30" ht="13.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303"/>
      <c r="L45" s="304"/>
      <c r="M45" s="52"/>
      <c r="N45" s="53"/>
      <c r="O45" s="54"/>
      <c r="P45" s="55"/>
      <c r="Q45" s="54"/>
      <c r="R45" s="305"/>
      <c r="S45" s="306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6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D38:F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D36:F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D34:F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A31:B31"/>
    <mergeCell ref="H31:I31"/>
    <mergeCell ref="K31:L31"/>
    <mergeCell ref="R31:S31"/>
    <mergeCell ref="U31:V31"/>
    <mergeCell ref="AB31:AC31"/>
    <mergeCell ref="D31:F31"/>
    <mergeCell ref="A30:B30"/>
    <mergeCell ref="H30:I30"/>
    <mergeCell ref="K30:L30"/>
    <mergeCell ref="R30:S30"/>
    <mergeCell ref="U30:V30"/>
    <mergeCell ref="AB30:AC30"/>
    <mergeCell ref="A29:B29"/>
    <mergeCell ref="H29:I29"/>
    <mergeCell ref="K29:L29"/>
    <mergeCell ref="R29:S29"/>
    <mergeCell ref="U29:V29"/>
    <mergeCell ref="AB29:AC29"/>
    <mergeCell ref="D29:F29"/>
    <mergeCell ref="A28:B28"/>
    <mergeCell ref="H28:I28"/>
    <mergeCell ref="K28:L28"/>
    <mergeCell ref="R28:S28"/>
    <mergeCell ref="U28:V28"/>
    <mergeCell ref="AB28:AC28"/>
    <mergeCell ref="A27:B27"/>
    <mergeCell ref="H27:I27"/>
    <mergeCell ref="K27:L27"/>
    <mergeCell ref="R27:S27"/>
    <mergeCell ref="U27:V27"/>
    <mergeCell ref="AB27:AC27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R25:S25"/>
    <mergeCell ref="U25:V25"/>
    <mergeCell ref="AB25:AC25"/>
    <mergeCell ref="A24:B24"/>
    <mergeCell ref="H24:I24"/>
    <mergeCell ref="K24:L24"/>
    <mergeCell ref="R24:S24"/>
    <mergeCell ref="U24:V24"/>
    <mergeCell ref="AB24:AC24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D22:F22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D18:F18"/>
    <mergeCell ref="N18:P18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N16:P16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N26:P29 N31:P34 N36:P39 N41:P44 M11:M45 X11:Z14 X16:Z19 X21:Z24 X26:Z29 X31:Z34 X36:Z39 X41:Z44 Q11:R45 N11:P14 W11:W45 D41:F44 C11:C45 G11:I45 D11:F14 C11:G12 C13:F13 D16:F19 D21:F24 D36:F39 D26:F34 M21:Q24 N19:P19 N17:P17 W11:AA12 AA11:AC45">
    <cfRule type="expression" dxfId="912" priority="88" stopIfTrue="1">
      <formula>ISERROR(C11)</formula>
    </cfRule>
  </conditionalFormatting>
  <conditionalFormatting sqref="G9 Q9:S9 AA9:AC9">
    <cfRule type="cellIs" dxfId="911" priority="87" stopIfTrue="1" operator="equal">
      <formula>0</formula>
    </cfRule>
  </conditionalFormatting>
  <conditionalFormatting sqref="A23 A16 A21">
    <cfRule type="expression" dxfId="910" priority="86" stopIfTrue="1">
      <formula>AND(XFA16&gt;0,A16=0)</formula>
    </cfRule>
  </conditionalFormatting>
  <conditionalFormatting sqref="U16:V16 U11:V11">
    <cfRule type="expression" dxfId="909" priority="85" stopIfTrue="1">
      <formula>AND(#REF!&gt;0,U11=0)</formula>
    </cfRule>
  </conditionalFormatting>
  <conditionalFormatting sqref="U11:V11">
    <cfRule type="expression" dxfId="908" priority="77" stopIfTrue="1">
      <formula>AND(Q11&gt;0,U11=0)</formula>
    </cfRule>
  </conditionalFormatting>
  <conditionalFormatting sqref="U11:V11">
    <cfRule type="expression" dxfId="907" priority="76" stopIfTrue="1">
      <formula>AND(Q11&gt;0,U11=0)</formula>
    </cfRule>
  </conditionalFormatting>
  <conditionalFormatting sqref="U16:V16">
    <cfRule type="expression" dxfId="906" priority="72" stopIfTrue="1">
      <formula>AND(Q16&gt;0,U16=0)</formula>
    </cfRule>
  </conditionalFormatting>
  <conditionalFormatting sqref="A16:B16">
    <cfRule type="expression" dxfId="905" priority="70" stopIfTrue="1">
      <formula>AND(XFA16&gt;0,A16=0)</formula>
    </cfRule>
  </conditionalFormatting>
  <conditionalFormatting sqref="N40:P40">
    <cfRule type="expression" dxfId="904" priority="67" stopIfTrue="1">
      <formula>ISERROR(N40)</formula>
    </cfRule>
  </conditionalFormatting>
  <conditionalFormatting sqref="X40:Z40">
    <cfRule type="expression" dxfId="903" priority="66" stopIfTrue="1">
      <formula>ISERROR(X40)</formula>
    </cfRule>
  </conditionalFormatting>
  <conditionalFormatting sqref="U11:V11">
    <cfRule type="expression" dxfId="902" priority="65" stopIfTrue="1">
      <formula>AND(#REF!&gt;0,U11=0)</formula>
    </cfRule>
  </conditionalFormatting>
  <conditionalFormatting sqref="U11:V11">
    <cfRule type="expression" dxfId="901" priority="64" stopIfTrue="1">
      <formula>AND(Q11&gt;0,U11=0)</formula>
    </cfRule>
  </conditionalFormatting>
  <conditionalFormatting sqref="U11:V11">
    <cfRule type="expression" dxfId="900" priority="63" stopIfTrue="1">
      <formula>AND(Q11&gt;0,U11=0)</formula>
    </cfRule>
  </conditionalFormatting>
  <conditionalFormatting sqref="U11:V11">
    <cfRule type="expression" dxfId="899" priority="62" stopIfTrue="1">
      <formula>AND(#REF!&gt;0,U11=0)</formula>
    </cfRule>
  </conditionalFormatting>
  <conditionalFormatting sqref="U11:V11">
    <cfRule type="expression" dxfId="898" priority="61" stopIfTrue="1">
      <formula>AND(Q11&gt;0,U11=0)</formula>
    </cfRule>
  </conditionalFormatting>
  <conditionalFormatting sqref="U11:V11">
    <cfRule type="expression" dxfId="897" priority="60" stopIfTrue="1">
      <formula>AND(Q11&gt;0,U11=0)</formula>
    </cfRule>
  </conditionalFormatting>
  <conditionalFormatting sqref="Y11">
    <cfRule type="expression" dxfId="896" priority="59" stopIfTrue="1">
      <formula>ISERROR(Y11)</formula>
    </cfRule>
  </conditionalFormatting>
  <conditionalFormatting sqref="Y11">
    <cfRule type="expression" dxfId="895" priority="58" stopIfTrue="1">
      <formula>ISERROR(Y11)</formula>
    </cfRule>
  </conditionalFormatting>
  <conditionalFormatting sqref="A24">
    <cfRule type="expression" dxfId="894" priority="57" stopIfTrue="1">
      <formula>AND(#REF!&gt;0,A24=0)</formula>
    </cfRule>
  </conditionalFormatting>
  <conditionalFormatting sqref="A24">
    <cfRule type="expression" dxfId="893" priority="56" stopIfTrue="1">
      <formula>AND(XFA24&gt;0,A24=0)</formula>
    </cfRule>
  </conditionalFormatting>
  <conditionalFormatting sqref="A24">
    <cfRule type="expression" dxfId="892" priority="55" stopIfTrue="1">
      <formula>AND(XFA24&gt;0,A24=0)</formula>
    </cfRule>
  </conditionalFormatting>
  <conditionalFormatting sqref="A24">
    <cfRule type="expression" dxfId="891" priority="54" stopIfTrue="1">
      <formula>AND(#REF!&gt;0,A24=0)</formula>
    </cfRule>
  </conditionalFormatting>
  <conditionalFormatting sqref="A24">
    <cfRule type="expression" dxfId="890" priority="53" stopIfTrue="1">
      <formula>AND(#REF!&gt;0,A24=0)</formula>
    </cfRule>
  </conditionalFormatting>
  <conditionalFormatting sqref="A24">
    <cfRule type="expression" dxfId="889" priority="52" stopIfTrue="1">
      <formula>AND(#REF!&gt;0,A24=0)</formula>
    </cfRule>
  </conditionalFormatting>
  <conditionalFormatting sqref="A24">
    <cfRule type="expression" dxfId="888" priority="51" stopIfTrue="1">
      <formula>AND(XFA24&gt;0,A24=0)</formula>
    </cfRule>
  </conditionalFormatting>
  <conditionalFormatting sqref="A24">
    <cfRule type="expression" dxfId="887" priority="50" stopIfTrue="1">
      <formula>AND(XFA24&gt;0,A24=0)</formula>
    </cfRule>
  </conditionalFormatting>
  <conditionalFormatting sqref="A24">
    <cfRule type="expression" dxfId="886" priority="49" stopIfTrue="1">
      <formula>AND(#REF!&gt;0,A24=0)</formula>
    </cfRule>
  </conditionalFormatting>
  <conditionalFormatting sqref="A24">
    <cfRule type="expression" dxfId="885" priority="48" stopIfTrue="1">
      <formula>AND(#REF!&gt;0,A24=0)</formula>
    </cfRule>
  </conditionalFormatting>
  <conditionalFormatting sqref="E11">
    <cfRule type="expression" dxfId="884" priority="47" stopIfTrue="1">
      <formula>ISERROR(E11)</formula>
    </cfRule>
  </conditionalFormatting>
  <conditionalFormatting sqref="E11">
    <cfRule type="expression" dxfId="883" priority="46" stopIfTrue="1">
      <formula>ISERROR(E11)</formula>
    </cfRule>
  </conditionalFormatting>
  <conditionalFormatting sqref="O11">
    <cfRule type="expression" dxfId="882" priority="45" stopIfTrue="1">
      <formula>ISERROR(O11)</formula>
    </cfRule>
  </conditionalFormatting>
  <conditionalFormatting sqref="O11">
    <cfRule type="expression" dxfId="881" priority="44" stopIfTrue="1">
      <formula>ISERROR(O11)</formula>
    </cfRule>
  </conditionalFormatting>
  <conditionalFormatting sqref="O21">
    <cfRule type="expression" dxfId="880" priority="43" stopIfTrue="1">
      <formula>ISERROR(O21)</formula>
    </cfRule>
  </conditionalFormatting>
  <conditionalFormatting sqref="O21">
    <cfRule type="expression" dxfId="879" priority="42" stopIfTrue="1">
      <formula>ISERROR(O21)</formula>
    </cfRule>
  </conditionalFormatting>
  <conditionalFormatting sqref="E27">
    <cfRule type="expression" dxfId="878" priority="41" stopIfTrue="1">
      <formula>ISERROR(E27)</formula>
    </cfRule>
  </conditionalFormatting>
  <conditionalFormatting sqref="E27">
    <cfRule type="expression" dxfId="877" priority="40" stopIfTrue="1">
      <formula>ISERROR(E27)</formula>
    </cfRule>
  </conditionalFormatting>
  <conditionalFormatting sqref="K36:L36">
    <cfRule type="expression" dxfId="876" priority="39" stopIfTrue="1">
      <formula>AND(G36&gt;0,K36=0)</formula>
    </cfRule>
  </conditionalFormatting>
  <conditionalFormatting sqref="K36:L36">
    <cfRule type="expression" dxfId="875" priority="38" stopIfTrue="1">
      <formula>AND(G36&gt;0,K36=0)</formula>
    </cfRule>
  </conditionalFormatting>
  <conditionalFormatting sqref="U28:V28">
    <cfRule type="expression" dxfId="874" priority="37" stopIfTrue="1">
      <formula>AND(Q28&gt;0,U28=0)</formula>
    </cfRule>
  </conditionalFormatting>
  <conditionalFormatting sqref="U28:V28">
    <cfRule type="expression" dxfId="873" priority="36" stopIfTrue="1">
      <formula>AND(Q28&gt;0,U28=0)</formula>
    </cfRule>
  </conditionalFormatting>
  <conditionalFormatting sqref="U28:V28">
    <cfRule type="expression" dxfId="872" priority="35" stopIfTrue="1">
      <formula>AND(Q28&gt;0,U28=0)</formula>
    </cfRule>
  </conditionalFormatting>
  <conditionalFormatting sqref="U28:V28">
    <cfRule type="expression" dxfId="871" priority="34" stopIfTrue="1">
      <formula>AND(Q28&gt;0,U28=0)</formula>
    </cfRule>
  </conditionalFormatting>
  <conditionalFormatting sqref="U40:V40">
    <cfRule type="expression" dxfId="870" priority="33" stopIfTrue="1">
      <formula>AND(#REF!&gt;0,U40=0)</formula>
    </cfRule>
  </conditionalFormatting>
  <conditionalFormatting sqref="U40:V40">
    <cfRule type="expression" dxfId="869" priority="32" stopIfTrue="1">
      <formula>AND(Q40&gt;0,U40=0)</formula>
    </cfRule>
  </conditionalFormatting>
  <conditionalFormatting sqref="U40:V40">
    <cfRule type="expression" dxfId="868" priority="31" stopIfTrue="1">
      <formula>AND(#REF!&gt;0,U40=0)</formula>
    </cfRule>
  </conditionalFormatting>
  <conditionalFormatting sqref="U40:V40">
    <cfRule type="expression" dxfId="867" priority="30" stopIfTrue="1">
      <formula>AND(#REF!&gt;0,U40=0)</formula>
    </cfRule>
  </conditionalFormatting>
  <conditionalFormatting sqref="U40:V40">
    <cfRule type="expression" dxfId="866" priority="29" stopIfTrue="1">
      <formula>AND(#REF!&gt;0,U40=0)</formula>
    </cfRule>
  </conditionalFormatting>
  <conditionalFormatting sqref="U40:V40">
    <cfRule type="expression" dxfId="865" priority="28" stopIfTrue="1">
      <formula>AND(Q40&gt;0,U40=0)</formula>
    </cfRule>
  </conditionalFormatting>
  <conditionalFormatting sqref="U40:V40">
    <cfRule type="expression" dxfId="864" priority="27" stopIfTrue="1">
      <formula>AND(#REF!&gt;0,U40=0)</formula>
    </cfRule>
  </conditionalFormatting>
  <conditionalFormatting sqref="U40:V40">
    <cfRule type="expression" dxfId="863" priority="26" stopIfTrue="1">
      <formula>AND(#REF!&gt;0,U40=0)</formula>
    </cfRule>
  </conditionalFormatting>
  <conditionalFormatting sqref="U26:V26">
    <cfRule type="expression" dxfId="862" priority="25" stopIfTrue="1">
      <formula>AND(Q26&gt;0,U26=0)</formula>
    </cfRule>
  </conditionalFormatting>
  <conditionalFormatting sqref="U26:V26">
    <cfRule type="expression" dxfId="861" priority="24" stopIfTrue="1">
      <formula>AND(Q26&gt;0,U26=0)</formula>
    </cfRule>
  </conditionalFormatting>
  <conditionalFormatting sqref="U26:V26">
    <cfRule type="expression" dxfId="860" priority="23" stopIfTrue="1">
      <formula>AND(Q26&gt;0,U26=0)</formula>
    </cfRule>
  </conditionalFormatting>
  <conditionalFormatting sqref="U26:V26">
    <cfRule type="expression" dxfId="859" priority="22" stopIfTrue="1">
      <formula>AND(Q26&gt;0,U26=0)</formula>
    </cfRule>
  </conditionalFormatting>
  <conditionalFormatting sqref="K33:L33">
    <cfRule type="expression" dxfId="858" priority="21" stopIfTrue="1">
      <formula>AND(G33&gt;0,K33=0)</formula>
    </cfRule>
  </conditionalFormatting>
  <conditionalFormatting sqref="K33:L33">
    <cfRule type="expression" dxfId="857" priority="20" stopIfTrue="1">
      <formula>AND(G33&gt;0,K33=0)</formula>
    </cfRule>
  </conditionalFormatting>
  <conditionalFormatting sqref="K40:L40">
    <cfRule type="expression" dxfId="856" priority="19" stopIfTrue="1">
      <formula>AND(G40&gt;0,K40=0)</formula>
    </cfRule>
  </conditionalFormatting>
  <conditionalFormatting sqref="K40:L40">
    <cfRule type="expression" dxfId="855" priority="18" stopIfTrue="1">
      <formula>AND(G40&gt;0,K40=0)</formula>
    </cfRule>
  </conditionalFormatting>
  <conditionalFormatting sqref="Y26">
    <cfRule type="expression" dxfId="854" priority="17" stopIfTrue="1">
      <formula>ISERROR(Y26)</formula>
    </cfRule>
  </conditionalFormatting>
  <conditionalFormatting sqref="Y26">
    <cfRule type="expression" dxfId="853" priority="16" stopIfTrue="1">
      <formula>ISERROR(Y26)</formula>
    </cfRule>
  </conditionalFormatting>
  <conditionalFormatting sqref="E24">
    <cfRule type="expression" dxfId="852" priority="15" stopIfTrue="1">
      <formula>ISERROR(E24)</formula>
    </cfRule>
  </conditionalFormatting>
  <conditionalFormatting sqref="E24">
    <cfRule type="expression" dxfId="851" priority="14" stopIfTrue="1">
      <formula>ISERROR(E24)</formula>
    </cfRule>
  </conditionalFormatting>
  <conditionalFormatting sqref="A24:B24">
    <cfRule type="expression" dxfId="850" priority="13" stopIfTrue="1">
      <formula>AND(#REF!&gt;0,A24=0)</formula>
    </cfRule>
  </conditionalFormatting>
  <conditionalFormatting sqref="A24:B24">
    <cfRule type="expression" dxfId="849" priority="12" stopIfTrue="1">
      <formula>AND(XFA24&gt;0,A24=0)</formula>
    </cfRule>
  </conditionalFormatting>
  <conditionalFormatting sqref="A24:B24">
    <cfRule type="expression" dxfId="848" priority="11" stopIfTrue="1">
      <formula>AND(XFA24&gt;0,A24=0)</formula>
    </cfRule>
  </conditionalFormatting>
  <conditionalFormatting sqref="A24:B24">
    <cfRule type="expression" dxfId="847" priority="10" stopIfTrue="1">
      <formula>AND(#REF!&gt;0,A24=0)</formula>
    </cfRule>
  </conditionalFormatting>
  <conditionalFormatting sqref="A24:B24">
    <cfRule type="expression" dxfId="846" priority="9" stopIfTrue="1">
      <formula>AND(#REF!&gt;0,A24=0)</formula>
    </cfRule>
  </conditionalFormatting>
  <conditionalFormatting sqref="A24:B24">
    <cfRule type="expression" dxfId="845" priority="8" stopIfTrue="1">
      <formula>AND(#REF!&gt;0,A24=0)</formula>
    </cfRule>
  </conditionalFormatting>
  <conditionalFormatting sqref="A24:B24">
    <cfRule type="expression" dxfId="844" priority="7" stopIfTrue="1">
      <formula>AND(XFA24&gt;0,A24=0)</formula>
    </cfRule>
  </conditionalFormatting>
  <conditionalFormatting sqref="A24:B24">
    <cfRule type="expression" dxfId="843" priority="6" stopIfTrue="1">
      <formula>AND(XFA24&gt;0,A24=0)</formula>
    </cfRule>
  </conditionalFormatting>
  <conditionalFormatting sqref="A24:B24">
    <cfRule type="expression" dxfId="842" priority="5" stopIfTrue="1">
      <formula>AND(#REF!&gt;0,A24=0)</formula>
    </cfRule>
  </conditionalFormatting>
  <conditionalFormatting sqref="A24:B24">
    <cfRule type="expression" dxfId="841" priority="4" stopIfTrue="1">
      <formula>AND(#REF!&gt;0,A24=0)</formula>
    </cfRule>
  </conditionalFormatting>
  <conditionalFormatting sqref="K36:L36">
    <cfRule type="expression" dxfId="840" priority="3" stopIfTrue="1">
      <formula>AND(G36&gt;0,K36=0)</formula>
    </cfRule>
  </conditionalFormatting>
  <conditionalFormatting sqref="K36:L36">
    <cfRule type="expression" dxfId="839" priority="2" stopIfTrue="1">
      <formula>AND(G36&gt;0,K36=0)</formula>
    </cfRule>
  </conditionalFormatting>
  <conditionalFormatting sqref="H38:I38">
    <cfRule type="expression" dxfId="838" priority="1" stopIfTrue="1">
      <formula>ISERROR(H38)</formula>
    </cfRule>
  </conditionalFormatting>
  <dataValidations xWindow="728" yWindow="273" count="10">
    <dataValidation type="list" allowBlank="1" showInputMessage="1" promptTitle="Exercise Selection" prompt="Select the exercise based on the exercise class from the drop-down list. These exercises are listed on the MaxSheet worksheet." sqref="K43 K25:K26 K45 A16:B16 U11 K33:L33 A18 A31 U25 A40 K35 U43 A26 K38 A43 U41 A11 K20 U38 A45 U33 U15:U16 U13 U35:U36 A34 U20 K11 K30:K31 K15:K16 A36 A20 A38 A15 A13 K41 U30:U31">
      <formula1>INDIRECT(HLOOKUP(XFA11,SECONDARYLOOKUP,2,FALSE))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R31 AB41:AC41 AB21:AC21 AB31:AC31 AB16:AC16 AB11:AC11 AB36:AC36 AB25:AC26 R21 R36 R16 R26 R11 H31:I32 H11:I11 H26:I26 H16:I16 H21:I21 H36:I36 H41:I42 R41">
      <formula1>Notes</formula1>
    </dataValidation>
    <dataValidation type="list" allowBlank="1" showInputMessage="1" showErrorMessage="1" sqref="R17:R20 AB42:AC44 AB32:AC35 AB17:AC20 AB37:AC40 AB12:AC15 AB27:AC30 R42:R45 H43 R32:R35 R27:R30 R22:R25 R12:R15 R37:R40 AB22:AC24 H29:I30 H34:I35 H33 H12:I15 H28 H22:I25 H27:I27 H37:I37 H17:I20 H39:I40 H44:I45 H38">
      <formula1>Notes</formula1>
    </dataValidation>
    <dataValidation allowBlank="1" showInputMessage="1" showErrorMessage="1" promptTitle="# of Repetitions" prompt="Manually enter the appropriate number of repetitions." sqref="M11 M21 W41 W31 W16 W36 C11 W21 M16 M36 M26 M41 M31 W26 C21 C31:C32 C41 C36 C16 C26 W11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0:V40 A24:B24 K3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26">
      <formula1>INDIRECT(HLOOKUP(#REF!,SECONDARYLOOKUP,2,FALSE))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L3:Q3" r:id="rId4" display="Standing D1 X 6/leg"/>
    <hyperlink ref="L4:Q4" r:id="rId5" display="Standing D2 X 6/leg"/>
    <hyperlink ref="B3:G3" r:id="rId6" display="FWD Leg Cirlces 2X5/leg"/>
    <hyperlink ref="B4:G4" r:id="rId7" display="BKWD Leg Circles 2X5/leg"/>
    <hyperlink ref="L5:Q5" r:id="rId8" display="Tea Cup X 6/leg"/>
    <hyperlink ref="L6:Q6" r:id="rId9" display="Scap Push-Ups X 10"/>
    <hyperlink ref="B5:G5" r:id="rId10" display="Cuban Press Incline F8 X 8"/>
    <hyperlink ref="B6:G6" r:id="rId11" display="Scap Push-Ups X 10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11:B11" r:id="rId16" display="Back Squat"/>
    <hyperlink ref="K11:L11" r:id="rId17" display="Back Squat"/>
    <hyperlink ref="K21:L21" r:id="rId18" display="Bench Press"/>
    <hyperlink ref="A27:B27" r:id="rId19" display="Bench Press"/>
    <hyperlink ref="U11:V11" r:id="rId20" display="Hex Deadlift"/>
    <hyperlink ref="Y11" r:id="rId21"/>
    <hyperlink ref="E11" r:id="rId22"/>
    <hyperlink ref="O11" r:id="rId23"/>
    <hyperlink ref="O21" r:id="rId24"/>
    <hyperlink ref="E27" r:id="rId25"/>
    <hyperlink ref="K38:L38" r:id="rId26" display="DB Curl to Arnold"/>
    <hyperlink ref="U28:V28" r:id="rId27" display="DB RDL"/>
    <hyperlink ref="U40:V40" r:id="rId28" display="SL Calf Raises"/>
    <hyperlink ref="U26:V26" r:id="rId29" display="DB Bench Press"/>
    <hyperlink ref="K33:L33" r:id="rId30" display="DB Row"/>
    <hyperlink ref="A18:B18" r:id="rId31" display="Tuck Jumps"/>
    <hyperlink ref="U30:V30" r:id="rId32" display="Supermans"/>
    <hyperlink ref="K40:L40" r:id="rId33" display="Sup-Pro Tri Ext"/>
    <hyperlink ref="A34:B34" r:id="rId34" display="MB Pass"/>
    <hyperlink ref="Y26" r:id="rId35"/>
    <hyperlink ref="E24" r:id="rId36"/>
    <hyperlink ref="A42:B42" r:id="rId37" display="Bent Knee Calf Raise"/>
    <hyperlink ref="A13:B13" r:id="rId38" display="Sumo Squat to Stand"/>
    <hyperlink ref="A16:B16" r:id="rId39" display="Eccentric Squat"/>
    <hyperlink ref="A22:B22" r:id="rId40" display="Power Step Up"/>
    <hyperlink ref="A26:B26" r:id="rId41" display="Curl to Press"/>
    <hyperlink ref="A29:B29" r:id="rId42" display="Tea Cup"/>
    <hyperlink ref="A31:B31" r:id="rId43" display="Cuban Press"/>
    <hyperlink ref="A32:B32" r:id="rId44" display="Eccentric Bench"/>
    <hyperlink ref="U38:V38" r:id="rId45" display="Dips"/>
    <hyperlink ref="U36:V36" r:id="rId46" display="Zottman Curls"/>
    <hyperlink ref="K35:L35" r:id="rId47" display="Incline DB Bench"/>
    <hyperlink ref="K31:L31" r:id="rId48" display="Glute Bar Lift"/>
    <hyperlink ref="K20:L20" r:id="rId49" display="3-Way Ham Touch"/>
    <hyperlink ref="A24:B24" r:id="rId50" display="Dynamic Lat Pull"/>
    <hyperlink ref="A36:B36" r:id="rId51" display="Clap Push-Up"/>
    <hyperlink ref="A38:B38" r:id="rId52" display="Drop Push-Up"/>
    <hyperlink ref="A40:B40" r:id="rId53" display="DB RDL + Row"/>
    <hyperlink ref="A20:B20" r:id="rId54" display="Weighted Squat Jumps"/>
    <hyperlink ref="A15:B15" r:id="rId55" display="Prone Hip Flexor"/>
    <hyperlink ref="K18:L18" r:id="rId56" display="Partner Neck"/>
    <hyperlink ref="K26:L26" r:id="rId57" display="OH LAT Raise + F8"/>
    <hyperlink ref="K28:L28" r:id="rId58" display="U-Abs"/>
    <hyperlink ref="K30:L30" r:id="rId59" display="Ball Groin Squeeze"/>
    <hyperlink ref="U13:V13" r:id="rId60" display="Quadraped Kick Backs"/>
    <hyperlink ref="U15:V15" r:id="rId61" display="Glute Swings"/>
    <hyperlink ref="U16:V16" r:id="rId62" display="Eccentric Hex DL"/>
    <hyperlink ref="U18:V18" r:id="rId63" display="Broad Jumps"/>
    <hyperlink ref="U24:V24" r:id="rId64" display="Chin Grip Lat Pull"/>
    <hyperlink ref="U33:V33" r:id="rId65" display="Arnolds"/>
    <hyperlink ref="U35:V35" r:id="rId66" display="V-Ups"/>
    <hyperlink ref="K16:L16" r:id="rId67" display="Prone Hip Flexor"/>
    <hyperlink ref="U20:V20" r:id="rId68" display="Weighted Squat Jumps"/>
    <hyperlink ref="U22:V22" r:id="rId69" display="Power Step Up"/>
    <hyperlink ref="K36:L36" r:id="rId70" display="DB Walking Lunge"/>
    <hyperlink ref="H15:I15" r:id="rId71" display="6:0:0:0"/>
    <hyperlink ref="U31:V31" r:id="rId72" display="Lateral DB Step-Up"/>
    <hyperlink ref="H16:I16" r:id="rId73" display="6:0:0:0"/>
    <hyperlink ref="H20:I20" r:id="rId74" display="0:2:0:0"/>
    <hyperlink ref="H24:I24" r:id="rId75" display="3:0:0:0"/>
    <hyperlink ref="H32:I32" r:id="rId76" display="6:0:0:0"/>
    <hyperlink ref="H38:I38" r:id="rId77" display="0:2:0:0"/>
    <hyperlink ref="R36:S36" r:id="rId78" display="0:2:0:0"/>
    <hyperlink ref="R33:S33" r:id="rId79" display="3:0:0:0"/>
    <hyperlink ref="R31:S31" r:id="rId80" display="3:0:0:0"/>
    <hyperlink ref="R30:S30" r:id="rId81" display="0:2:0:0"/>
    <hyperlink ref="R16:S16" r:id="rId82" display="3:0:0:0"/>
    <hyperlink ref="AB16:AC16" r:id="rId83" display="4:0:0:0"/>
    <hyperlink ref="AB20:AC20" r:id="rId84" display="0:2:0:0"/>
    <hyperlink ref="AB24:AC24" r:id="rId85" display="3:0:0:0"/>
  </hyperlinks>
  <pageMargins left="0.45" right="0.2" top="0.25" bottom="0.25" header="0.05" footer="0.05"/>
  <pageSetup scale="99" orientation="landscape" r:id="rId86"/>
  <drawing r:id="rId8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F12" sqref="F12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02" t="s">
        <v>216</v>
      </c>
      <c r="C3" s="203"/>
      <c r="D3" s="203"/>
      <c r="E3" s="203"/>
      <c r="F3" s="203"/>
      <c r="G3" s="204"/>
      <c r="H3" s="5"/>
      <c r="I3" s="3"/>
      <c r="J3" s="24"/>
      <c r="K3" s="206"/>
      <c r="L3" s="202" t="s">
        <v>220</v>
      </c>
      <c r="M3" s="203"/>
      <c r="N3" s="203"/>
      <c r="O3" s="203"/>
      <c r="P3" s="203"/>
      <c r="Q3" s="204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89" t="s">
        <v>217</v>
      </c>
      <c r="C4" s="290"/>
      <c r="D4" s="290"/>
      <c r="E4" s="290"/>
      <c r="F4" s="290"/>
      <c r="G4" s="291"/>
      <c r="H4" s="5"/>
      <c r="I4" s="2"/>
      <c r="J4" s="24"/>
      <c r="K4" s="206"/>
      <c r="L4" s="202" t="s">
        <v>221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86" t="s">
        <v>215</v>
      </c>
      <c r="C5" s="287"/>
      <c r="D5" s="287"/>
      <c r="E5" s="287"/>
      <c r="F5" s="287"/>
      <c r="G5" s="288"/>
      <c r="H5" s="5"/>
      <c r="I5" s="2"/>
      <c r="J5" s="24"/>
      <c r="K5" s="206"/>
      <c r="L5" s="202" t="s">
        <v>287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219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246</v>
      </c>
      <c r="D9" s="190"/>
      <c r="E9" s="190"/>
      <c r="F9" s="292"/>
      <c r="G9" s="189" t="s">
        <v>247</v>
      </c>
      <c r="H9" s="190"/>
      <c r="I9" s="292"/>
      <c r="J9" s="24"/>
      <c r="K9" s="196" t="s">
        <v>68</v>
      </c>
      <c r="L9" s="197"/>
      <c r="M9" s="189" t="s">
        <v>246</v>
      </c>
      <c r="N9" s="190"/>
      <c r="O9" s="190"/>
      <c r="P9" s="292"/>
      <c r="Q9" s="189" t="s">
        <v>247</v>
      </c>
      <c r="R9" s="190"/>
      <c r="S9" s="292"/>
      <c r="T9" s="24"/>
      <c r="U9" s="196" t="s">
        <v>69</v>
      </c>
      <c r="V9" s="197"/>
      <c r="W9" s="189" t="s">
        <v>246</v>
      </c>
      <c r="X9" s="190"/>
      <c r="Y9" s="190"/>
      <c r="Z9" s="292"/>
      <c r="AA9" s="189" t="s">
        <v>247</v>
      </c>
      <c r="AB9" s="190"/>
      <c r="AC9" s="292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CEILING((52.5%*N8),5)</f>
        <v>55</v>
      </c>
      <c r="E11" s="74" t="s">
        <v>60</v>
      </c>
      <c r="F11" s="40">
        <f>CEILING((57.5%*N8),5)</f>
        <v>60</v>
      </c>
      <c r="G11" s="39">
        <v>1</v>
      </c>
      <c r="H11" s="200"/>
      <c r="I11" s="201"/>
      <c r="J11" s="24"/>
      <c r="K11" s="174" t="s">
        <v>8</v>
      </c>
      <c r="L11" s="175"/>
      <c r="M11" s="37">
        <v>5</v>
      </c>
      <c r="N11" s="38">
        <f>CEILING((57.5%*N8),5)</f>
        <v>60</v>
      </c>
      <c r="O11" s="74" t="s">
        <v>60</v>
      </c>
      <c r="P11" s="40">
        <f>CEILING((62.5%*N8),5)</f>
        <v>65</v>
      </c>
      <c r="Q11" s="39">
        <v>1</v>
      </c>
      <c r="R11" s="293"/>
      <c r="S11" s="294"/>
      <c r="T11" s="24"/>
      <c r="U11" s="174" t="s">
        <v>176</v>
      </c>
      <c r="V11" s="175"/>
      <c r="W11" s="37">
        <v>5</v>
      </c>
      <c r="X11" s="38">
        <f>CEILING((52.5%*S8),5)</f>
        <v>55</v>
      </c>
      <c r="Y11" s="75" t="s">
        <v>60</v>
      </c>
      <c r="Z11" s="40">
        <f>CEILING((57.5%*S8),5)</f>
        <v>60</v>
      </c>
      <c r="AA11" s="39">
        <v>1</v>
      </c>
      <c r="AB11" s="293"/>
      <c r="AC11" s="294"/>
      <c r="AD11" s="1"/>
    </row>
    <row r="12" spans="1:30" ht="12.75" x14ac:dyDescent="0.2">
      <c r="A12" s="187" t="s">
        <v>224</v>
      </c>
      <c r="B12" s="188"/>
      <c r="C12" s="49">
        <v>3</v>
      </c>
      <c r="D12" s="43">
        <f>CEILING((67.5%*N8),5)</f>
        <v>70</v>
      </c>
      <c r="E12" s="44" t="s">
        <v>60</v>
      </c>
      <c r="F12" s="45">
        <f>CEILING((72.5%*N8),5)</f>
        <v>75</v>
      </c>
      <c r="G12" s="44">
        <v>1</v>
      </c>
      <c r="H12" s="181"/>
      <c r="I12" s="182"/>
      <c r="J12" s="24"/>
      <c r="K12" s="297"/>
      <c r="L12" s="298"/>
      <c r="M12" s="42">
        <v>3</v>
      </c>
      <c r="N12" s="43">
        <f>CEILING((77.5%*N8),5)</f>
        <v>80</v>
      </c>
      <c r="O12" s="44" t="s">
        <v>60</v>
      </c>
      <c r="P12" s="45">
        <f>CEILING((82.5%*N8),5)</f>
        <v>85</v>
      </c>
      <c r="Q12" s="44">
        <v>1</v>
      </c>
      <c r="R12" s="299"/>
      <c r="S12" s="300"/>
      <c r="T12" s="24"/>
      <c r="U12" s="187" t="s">
        <v>224</v>
      </c>
      <c r="V12" s="188"/>
      <c r="W12" s="49">
        <v>3</v>
      </c>
      <c r="X12" s="43">
        <f>CEILING((67.5%*S8),5)</f>
        <v>70</v>
      </c>
      <c r="Y12" s="44" t="s">
        <v>60</v>
      </c>
      <c r="Z12" s="45">
        <f>CEILING((72.5%*S8),5)</f>
        <v>75</v>
      </c>
      <c r="AA12" s="44">
        <v>1</v>
      </c>
      <c r="AB12" s="299"/>
      <c r="AC12" s="300"/>
      <c r="AD12" s="1"/>
    </row>
    <row r="13" spans="1:30" ht="12.75" x14ac:dyDescent="0.2">
      <c r="A13" s="172" t="s">
        <v>225</v>
      </c>
      <c r="B13" s="173"/>
      <c r="C13" s="50">
        <v>5</v>
      </c>
      <c r="D13" s="43"/>
      <c r="E13" s="44"/>
      <c r="F13" s="45"/>
      <c r="G13" s="90">
        <v>2</v>
      </c>
      <c r="H13" s="149"/>
      <c r="I13" s="150"/>
      <c r="J13" s="24"/>
      <c r="K13" s="187" t="s">
        <v>268</v>
      </c>
      <c r="L13" s="188"/>
      <c r="M13" s="49">
        <v>2</v>
      </c>
      <c r="N13" s="43">
        <f>CEILING((82.5%*N8),5)</f>
        <v>85</v>
      </c>
      <c r="O13" s="44" t="s">
        <v>60</v>
      </c>
      <c r="P13" s="45">
        <f>CEILING((87.5%*N8),5)</f>
        <v>90</v>
      </c>
      <c r="Q13" s="44">
        <v>1</v>
      </c>
      <c r="R13" s="295"/>
      <c r="S13" s="296"/>
      <c r="T13" s="24"/>
      <c r="U13" s="297" t="s">
        <v>279</v>
      </c>
      <c r="V13" s="298"/>
      <c r="W13" s="49">
        <v>5</v>
      </c>
      <c r="X13" s="43"/>
      <c r="Y13" s="44"/>
      <c r="Z13" s="45"/>
      <c r="AA13" s="44">
        <v>2</v>
      </c>
      <c r="AB13" s="295"/>
      <c r="AC13" s="296"/>
      <c r="AD13" s="1"/>
    </row>
    <row r="14" spans="1:30" x14ac:dyDescent="0.2">
      <c r="A14" s="187" t="s">
        <v>224</v>
      </c>
      <c r="B14" s="188"/>
      <c r="C14" s="50"/>
      <c r="D14" s="43"/>
      <c r="E14" s="44"/>
      <c r="F14" s="45"/>
      <c r="G14" s="51"/>
      <c r="H14" s="149"/>
      <c r="I14" s="150"/>
      <c r="J14" s="24"/>
      <c r="K14" s="307"/>
      <c r="L14" s="308"/>
      <c r="M14" s="50">
        <v>2</v>
      </c>
      <c r="N14" s="43">
        <f>CEILING((87.5%*N8),5)</f>
        <v>90</v>
      </c>
      <c r="O14" s="44" t="s">
        <v>60</v>
      </c>
      <c r="P14" s="45">
        <f>CEILING((92.5%*N8),5)</f>
        <v>95</v>
      </c>
      <c r="Q14" s="102">
        <v>1</v>
      </c>
      <c r="R14" s="295"/>
      <c r="S14" s="296"/>
      <c r="T14" s="24"/>
      <c r="U14" s="187" t="s">
        <v>224</v>
      </c>
      <c r="V14" s="188"/>
      <c r="W14" s="50"/>
      <c r="X14" s="43"/>
      <c r="Y14" s="44"/>
      <c r="Z14" s="45"/>
      <c r="AA14" s="51"/>
      <c r="AB14" s="295"/>
      <c r="AC14" s="296"/>
      <c r="AD14" s="1"/>
    </row>
    <row r="15" spans="1:30" ht="13.5" thickBot="1" x14ac:dyDescent="0.25">
      <c r="A15" s="170" t="s">
        <v>226</v>
      </c>
      <c r="B15" s="171"/>
      <c r="C15" s="52">
        <v>5</v>
      </c>
      <c r="D15" s="53"/>
      <c r="E15" s="54"/>
      <c r="F15" s="55"/>
      <c r="G15" s="54">
        <v>2</v>
      </c>
      <c r="H15" s="301" t="s">
        <v>296</v>
      </c>
      <c r="I15" s="302"/>
      <c r="J15" s="24"/>
      <c r="K15" s="303"/>
      <c r="L15" s="304"/>
      <c r="M15" s="50">
        <v>2</v>
      </c>
      <c r="N15" s="43">
        <f>CEILING((87.5%*N8),5)</f>
        <v>90</v>
      </c>
      <c r="O15" s="44" t="s">
        <v>60</v>
      </c>
      <c r="P15" s="45">
        <f>CEILING((92.5%*N8),5)</f>
        <v>95</v>
      </c>
      <c r="Q15" s="54">
        <v>1</v>
      </c>
      <c r="R15" s="305"/>
      <c r="S15" s="306"/>
      <c r="T15" s="24"/>
      <c r="U15" s="303" t="s">
        <v>280</v>
      </c>
      <c r="V15" s="304"/>
      <c r="W15" s="52">
        <v>5</v>
      </c>
      <c r="X15" s="53"/>
      <c r="Y15" s="54"/>
      <c r="Z15" s="55"/>
      <c r="AA15" s="54">
        <v>2</v>
      </c>
      <c r="AB15" s="305"/>
      <c r="AC15" s="306"/>
      <c r="AD15" s="1"/>
    </row>
    <row r="16" spans="1:30" ht="15" customHeight="1" thickBot="1" x14ac:dyDescent="0.25">
      <c r="A16" s="174" t="s">
        <v>290</v>
      </c>
      <c r="B16" s="175"/>
      <c r="C16" s="76">
        <v>3</v>
      </c>
      <c r="D16" s="77">
        <f>CEILING((80%*N8),5)</f>
        <v>80</v>
      </c>
      <c r="E16" s="56" t="s">
        <v>60</v>
      </c>
      <c r="F16" s="78">
        <f>CEILING((85%*N8),5)</f>
        <v>85</v>
      </c>
      <c r="G16" s="56">
        <v>4</v>
      </c>
      <c r="H16" s="309" t="s">
        <v>296</v>
      </c>
      <c r="I16" s="310"/>
      <c r="J16" s="24"/>
      <c r="K16" s="170" t="s">
        <v>226</v>
      </c>
      <c r="L16" s="171"/>
      <c r="M16" s="37">
        <v>5</v>
      </c>
      <c r="N16" s="136" t="s">
        <v>59</v>
      </c>
      <c r="O16" s="137"/>
      <c r="P16" s="138"/>
      <c r="Q16" s="39">
        <v>3</v>
      </c>
      <c r="R16" s="309" t="s">
        <v>296</v>
      </c>
      <c r="S16" s="310"/>
      <c r="T16" s="24"/>
      <c r="U16" s="311" t="s">
        <v>281</v>
      </c>
      <c r="V16" s="312"/>
      <c r="W16" s="37">
        <v>5</v>
      </c>
      <c r="X16" s="38">
        <f>CEILING((77.5%*S8),5)</f>
        <v>80</v>
      </c>
      <c r="Y16" s="39" t="s">
        <v>60</v>
      </c>
      <c r="Z16" s="40">
        <f>CEILING((82.5%*S8),5)</f>
        <v>85</v>
      </c>
      <c r="AA16" s="39">
        <v>4</v>
      </c>
      <c r="AB16" s="309" t="s">
        <v>295</v>
      </c>
      <c r="AC16" s="310"/>
      <c r="AD16" s="1"/>
    </row>
    <row r="17" spans="1:30" x14ac:dyDescent="0.2">
      <c r="A17" s="187" t="s">
        <v>224</v>
      </c>
      <c r="B17" s="188"/>
      <c r="C17" s="42"/>
      <c r="D17" s="43"/>
      <c r="E17" s="44"/>
      <c r="F17" s="45"/>
      <c r="G17" s="44"/>
      <c r="H17" s="185" t="s">
        <v>228</v>
      </c>
      <c r="I17" s="186"/>
      <c r="J17" s="24"/>
      <c r="K17" s="187" t="s">
        <v>224</v>
      </c>
      <c r="L17" s="188"/>
      <c r="M17" s="42"/>
      <c r="N17" s="43"/>
      <c r="O17" s="44"/>
      <c r="P17" s="45"/>
      <c r="Q17" s="44"/>
      <c r="R17" s="299"/>
      <c r="S17" s="300"/>
      <c r="T17" s="24"/>
      <c r="U17" s="187" t="s">
        <v>224</v>
      </c>
      <c r="V17" s="188"/>
      <c r="W17" s="42"/>
      <c r="X17" s="43"/>
      <c r="Y17" s="44"/>
      <c r="Z17" s="45"/>
      <c r="AA17" s="44"/>
      <c r="AB17" s="299"/>
      <c r="AC17" s="300"/>
      <c r="AD17" s="1"/>
    </row>
    <row r="18" spans="1:30" ht="15" customHeight="1" x14ac:dyDescent="0.2">
      <c r="A18" s="172" t="s">
        <v>183</v>
      </c>
      <c r="B18" s="173"/>
      <c r="C18" s="49">
        <v>4</v>
      </c>
      <c r="D18" s="142" t="s">
        <v>59</v>
      </c>
      <c r="E18" s="143"/>
      <c r="F18" s="144"/>
      <c r="G18" s="44">
        <v>4</v>
      </c>
      <c r="H18" s="181"/>
      <c r="I18" s="182"/>
      <c r="J18" s="24"/>
      <c r="K18" s="297" t="s">
        <v>271</v>
      </c>
      <c r="L18" s="298"/>
      <c r="M18" s="49">
        <v>6</v>
      </c>
      <c r="N18" s="142" t="s">
        <v>194</v>
      </c>
      <c r="O18" s="143"/>
      <c r="P18" s="144"/>
      <c r="Q18" s="44">
        <v>3</v>
      </c>
      <c r="R18" s="295"/>
      <c r="S18" s="296"/>
      <c r="T18" s="24"/>
      <c r="U18" s="183" t="s">
        <v>282</v>
      </c>
      <c r="V18" s="184"/>
      <c r="W18" s="49">
        <v>5</v>
      </c>
      <c r="X18" s="43"/>
      <c r="Y18" s="44"/>
      <c r="Z18" s="45"/>
      <c r="AA18" s="44">
        <v>4</v>
      </c>
      <c r="AB18" s="295"/>
      <c r="AC18" s="296"/>
      <c r="AD18" s="1"/>
    </row>
    <row r="19" spans="1:30" x14ac:dyDescent="0.2">
      <c r="A19" s="187" t="s">
        <v>224</v>
      </c>
      <c r="B19" s="188"/>
      <c r="C19" s="50"/>
      <c r="D19" s="43"/>
      <c r="E19" s="44"/>
      <c r="F19" s="45"/>
      <c r="G19" s="57"/>
      <c r="H19" s="181"/>
      <c r="I19" s="182"/>
      <c r="J19" s="24"/>
      <c r="K19" s="187" t="s">
        <v>224</v>
      </c>
      <c r="L19" s="188"/>
      <c r="M19" s="50"/>
      <c r="N19" s="43"/>
      <c r="O19" s="44"/>
      <c r="P19" s="45"/>
      <c r="Q19" s="51"/>
      <c r="R19" s="295"/>
      <c r="S19" s="296"/>
      <c r="T19" s="24"/>
      <c r="U19" s="187" t="s">
        <v>224</v>
      </c>
      <c r="V19" s="188"/>
      <c r="W19" s="50"/>
      <c r="X19" s="43"/>
      <c r="Y19" s="44"/>
      <c r="Z19" s="45"/>
      <c r="AA19" s="51"/>
      <c r="AB19" s="295"/>
      <c r="AC19" s="296"/>
      <c r="AD19" s="1"/>
    </row>
    <row r="20" spans="1:30" ht="13.5" thickBot="1" x14ac:dyDescent="0.25">
      <c r="A20" s="228" t="s">
        <v>283</v>
      </c>
      <c r="B20" s="229"/>
      <c r="C20" s="91">
        <v>4</v>
      </c>
      <c r="D20" s="88">
        <f>CEILING((7.5%*N8),5)</f>
        <v>10</v>
      </c>
      <c r="E20" s="57" t="s">
        <v>60</v>
      </c>
      <c r="F20" s="89">
        <f>CEILING((12.5%*N8),5)</f>
        <v>15</v>
      </c>
      <c r="G20" s="57">
        <v>4</v>
      </c>
      <c r="H20" s="313" t="s">
        <v>293</v>
      </c>
      <c r="I20" s="314"/>
      <c r="J20" s="24"/>
      <c r="K20" s="303" t="s">
        <v>269</v>
      </c>
      <c r="L20" s="304"/>
      <c r="M20" s="52">
        <v>9</v>
      </c>
      <c r="N20" s="53"/>
      <c r="O20" s="54">
        <v>10</v>
      </c>
      <c r="P20" s="55"/>
      <c r="Q20" s="54">
        <v>3</v>
      </c>
      <c r="R20" s="305" t="s">
        <v>270</v>
      </c>
      <c r="S20" s="306"/>
      <c r="T20" s="24"/>
      <c r="U20" s="228" t="s">
        <v>283</v>
      </c>
      <c r="V20" s="229"/>
      <c r="W20" s="91">
        <v>5</v>
      </c>
      <c r="X20" s="88">
        <f>CEILING((7.5%*S8),5)</f>
        <v>10</v>
      </c>
      <c r="Y20" s="57" t="s">
        <v>60</v>
      </c>
      <c r="Z20" s="89">
        <f>CEILING((12.5%*S8),5)</f>
        <v>15</v>
      </c>
      <c r="AA20" s="57">
        <v>4</v>
      </c>
      <c r="AB20" s="313" t="s">
        <v>293</v>
      </c>
      <c r="AC20" s="314"/>
      <c r="AD20" s="1"/>
    </row>
    <row r="21" spans="1:30" ht="12.75" x14ac:dyDescent="0.2">
      <c r="A21" s="187" t="s">
        <v>224</v>
      </c>
      <c r="B21" s="188"/>
      <c r="C21" s="42"/>
      <c r="D21" s="69"/>
      <c r="E21" s="70"/>
      <c r="F21" s="71"/>
      <c r="G21" s="70"/>
      <c r="H21" s="149"/>
      <c r="I21" s="150"/>
      <c r="J21" s="24"/>
      <c r="K21" s="183" t="s">
        <v>15</v>
      </c>
      <c r="L21" s="184"/>
      <c r="M21" s="37">
        <v>5</v>
      </c>
      <c r="N21" s="38">
        <f>CEILING((57.5%*Q8),5)</f>
        <v>60</v>
      </c>
      <c r="O21" s="75" t="s">
        <v>60</v>
      </c>
      <c r="P21" s="40">
        <f>CEILING((62.5%*Q8),5)</f>
        <v>65</v>
      </c>
      <c r="Q21" s="39">
        <v>1</v>
      </c>
      <c r="R21" s="293"/>
      <c r="S21" s="294"/>
      <c r="T21" s="24"/>
      <c r="U21" s="187" t="s">
        <v>224</v>
      </c>
      <c r="V21" s="188"/>
      <c r="W21" s="63"/>
      <c r="X21" s="43"/>
      <c r="Y21" s="44"/>
      <c r="Z21" s="45"/>
      <c r="AA21" s="44"/>
      <c r="AB21" s="299"/>
      <c r="AC21" s="300"/>
      <c r="AD21" s="1"/>
    </row>
    <row r="22" spans="1:30" ht="12.75" x14ac:dyDescent="0.2">
      <c r="A22" s="183" t="s">
        <v>229</v>
      </c>
      <c r="B22" s="184"/>
      <c r="C22" s="42">
        <v>4</v>
      </c>
      <c r="D22" s="142" t="s">
        <v>59</v>
      </c>
      <c r="E22" s="143"/>
      <c r="F22" s="144"/>
      <c r="G22" s="44">
        <v>4</v>
      </c>
      <c r="H22" s="185"/>
      <c r="I22" s="186"/>
      <c r="J22" s="24"/>
      <c r="K22" s="297"/>
      <c r="L22" s="298"/>
      <c r="M22" s="42">
        <v>3</v>
      </c>
      <c r="N22" s="43">
        <f>CEILING((77.5%*Q8),5)</f>
        <v>80</v>
      </c>
      <c r="O22" s="44" t="s">
        <v>60</v>
      </c>
      <c r="P22" s="45">
        <f>CEILING((82.5%*Q8),5)</f>
        <v>85</v>
      </c>
      <c r="Q22" s="44">
        <v>1</v>
      </c>
      <c r="R22" s="299"/>
      <c r="S22" s="300"/>
      <c r="T22" s="24"/>
      <c r="U22" s="183" t="s">
        <v>229</v>
      </c>
      <c r="V22" s="184"/>
      <c r="W22" s="42">
        <v>5</v>
      </c>
      <c r="X22" s="43"/>
      <c r="Y22" s="44"/>
      <c r="Z22" s="45"/>
      <c r="AA22" s="44">
        <v>4</v>
      </c>
      <c r="AB22" s="299"/>
      <c r="AC22" s="300"/>
      <c r="AD22" s="1"/>
    </row>
    <row r="23" spans="1:30" x14ac:dyDescent="0.2">
      <c r="A23" s="187" t="s">
        <v>224</v>
      </c>
      <c r="B23" s="188"/>
      <c r="C23" s="49"/>
      <c r="D23" s="43"/>
      <c r="E23" s="44"/>
      <c r="F23" s="45"/>
      <c r="G23" s="44"/>
      <c r="H23" s="181"/>
      <c r="I23" s="182"/>
      <c r="J23" s="24"/>
      <c r="K23" s="187" t="s">
        <v>268</v>
      </c>
      <c r="L23" s="188"/>
      <c r="M23" s="49">
        <v>2</v>
      </c>
      <c r="N23" s="43">
        <f>CEILING((82.5%*Q8),5)</f>
        <v>85</v>
      </c>
      <c r="O23" s="44" t="s">
        <v>60</v>
      </c>
      <c r="P23" s="45">
        <f>CEILING((87.5%*Q8),5)</f>
        <v>90</v>
      </c>
      <c r="Q23" s="44">
        <v>1</v>
      </c>
      <c r="R23" s="295"/>
      <c r="S23" s="296"/>
      <c r="T23" s="24"/>
      <c r="U23" s="187" t="s">
        <v>224</v>
      </c>
      <c r="V23" s="188"/>
      <c r="W23" s="49"/>
      <c r="X23" s="43"/>
      <c r="Y23" s="44"/>
      <c r="Z23" s="45"/>
      <c r="AA23" s="44"/>
      <c r="AB23" s="295"/>
      <c r="AC23" s="296"/>
      <c r="AD23" s="1"/>
    </row>
    <row r="24" spans="1:30" ht="12.75" x14ac:dyDescent="0.2">
      <c r="A24" s="172" t="s">
        <v>9</v>
      </c>
      <c r="B24" s="173"/>
      <c r="C24" s="50">
        <v>5</v>
      </c>
      <c r="D24" s="43">
        <f>CEILING((45%*Q8),5)</f>
        <v>45</v>
      </c>
      <c r="E24" s="79" t="s">
        <v>60</v>
      </c>
      <c r="F24" s="45">
        <f>CEILING((49%*Q8),5)</f>
        <v>50</v>
      </c>
      <c r="G24" s="51">
        <v>4</v>
      </c>
      <c r="H24" s="319" t="s">
        <v>296</v>
      </c>
      <c r="I24" s="320"/>
      <c r="J24" s="24"/>
      <c r="K24" s="307"/>
      <c r="L24" s="308"/>
      <c r="M24" s="50">
        <v>2</v>
      </c>
      <c r="N24" s="43">
        <f>CEILING((87.5%*Q8),5)</f>
        <v>90</v>
      </c>
      <c r="O24" s="44" t="s">
        <v>60</v>
      </c>
      <c r="P24" s="45">
        <f>CEILING((92.5%*Q8),5)</f>
        <v>95</v>
      </c>
      <c r="Q24" s="102">
        <v>1</v>
      </c>
      <c r="R24" s="295"/>
      <c r="S24" s="296"/>
      <c r="T24" s="24"/>
      <c r="U24" s="297" t="s">
        <v>284</v>
      </c>
      <c r="V24" s="298"/>
      <c r="W24" s="50">
        <v>6</v>
      </c>
      <c r="X24" s="43">
        <f>CEILING((60%*Q8),5)</f>
        <v>60</v>
      </c>
      <c r="Y24" s="44" t="s">
        <v>60</v>
      </c>
      <c r="Z24" s="45">
        <f>CEILING((65%*Q8),5)</f>
        <v>65</v>
      </c>
      <c r="AA24" s="51">
        <v>4</v>
      </c>
      <c r="AB24" s="319" t="s">
        <v>296</v>
      </c>
      <c r="AC24" s="320"/>
      <c r="AD24" s="1"/>
    </row>
    <row r="25" spans="1:30" ht="13.5" thickBot="1" x14ac:dyDescent="0.25">
      <c r="A25" s="315" t="s">
        <v>224</v>
      </c>
      <c r="B25" s="316"/>
      <c r="C25" s="91"/>
      <c r="D25" s="88"/>
      <c r="E25" s="57"/>
      <c r="F25" s="89"/>
      <c r="G25" s="57"/>
      <c r="H25" s="317"/>
      <c r="I25" s="318"/>
      <c r="J25" s="24"/>
      <c r="K25" s="303"/>
      <c r="L25" s="304"/>
      <c r="M25" s="50">
        <v>2</v>
      </c>
      <c r="N25" s="43">
        <f>CEILING((87.5%*Q8),5)</f>
        <v>90</v>
      </c>
      <c r="O25" s="44" t="s">
        <v>60</v>
      </c>
      <c r="P25" s="45">
        <f>CEILING((92.5%*Q8),5)</f>
        <v>95</v>
      </c>
      <c r="Q25" s="54">
        <v>1</v>
      </c>
      <c r="R25" s="305"/>
      <c r="S25" s="306"/>
      <c r="T25" s="24"/>
      <c r="U25" s="303"/>
      <c r="V25" s="304"/>
      <c r="W25" s="52"/>
      <c r="X25" s="53"/>
      <c r="Y25" s="54"/>
      <c r="Z25" s="55"/>
      <c r="AA25" s="54"/>
      <c r="AB25" s="239" t="s">
        <v>231</v>
      </c>
      <c r="AC25" s="240"/>
      <c r="AD25" s="1"/>
    </row>
    <row r="26" spans="1:30" ht="13.5" thickBot="1" x14ac:dyDescent="0.25">
      <c r="A26" s="170" t="s">
        <v>230</v>
      </c>
      <c r="B26" s="171"/>
      <c r="C26" s="52">
        <v>5</v>
      </c>
      <c r="D26" s="53">
        <f>CEILING((15%*Q8),5)</f>
        <v>15</v>
      </c>
      <c r="E26" s="54" t="s">
        <v>60</v>
      </c>
      <c r="F26" s="55">
        <f>CEILING((17.5%*Q8),5)</f>
        <v>20</v>
      </c>
      <c r="G26" s="54">
        <v>4</v>
      </c>
      <c r="H26" s="239" t="s">
        <v>231</v>
      </c>
      <c r="I26" s="240"/>
      <c r="J26" s="24"/>
      <c r="K26" s="311" t="s">
        <v>272</v>
      </c>
      <c r="L26" s="312"/>
      <c r="M26" s="37">
        <v>5</v>
      </c>
      <c r="N26" s="92">
        <f>CEILING((8%*Q8),5)</f>
        <v>10</v>
      </c>
      <c r="O26" s="93" t="s">
        <v>60</v>
      </c>
      <c r="P26" s="94">
        <f>CEILING((9%*Q8),5)</f>
        <v>10</v>
      </c>
      <c r="Q26" s="39">
        <v>3</v>
      </c>
      <c r="R26" s="293"/>
      <c r="S26" s="294"/>
      <c r="T26" s="24"/>
      <c r="U26" s="172" t="s">
        <v>33</v>
      </c>
      <c r="V26" s="173"/>
      <c r="W26" s="37">
        <v>10</v>
      </c>
      <c r="X26" s="38">
        <f>CEILING((20%*Q8),5)</f>
        <v>20</v>
      </c>
      <c r="Y26" s="75" t="s">
        <v>60</v>
      </c>
      <c r="Z26" s="40">
        <f>CEILING((26%*Q8),5)</f>
        <v>30</v>
      </c>
      <c r="AA26" s="39">
        <v>3</v>
      </c>
      <c r="AB26" s="293"/>
      <c r="AC26" s="294"/>
      <c r="AD26" s="1"/>
    </row>
    <row r="27" spans="1:30" ht="12.75" x14ac:dyDescent="0.2">
      <c r="A27" s="183" t="s">
        <v>15</v>
      </c>
      <c r="B27" s="184"/>
      <c r="C27" s="95">
        <v>5</v>
      </c>
      <c r="D27" s="38">
        <f>CEILING((52.5%*Q8),5)</f>
        <v>55</v>
      </c>
      <c r="E27" s="75" t="s">
        <v>60</v>
      </c>
      <c r="F27" s="40">
        <f>CEILING((57.5%*Q8),5)</f>
        <v>60</v>
      </c>
      <c r="G27" s="47">
        <v>1</v>
      </c>
      <c r="H27" s="321"/>
      <c r="I27" s="322"/>
      <c r="J27" s="24"/>
      <c r="K27" s="187" t="s">
        <v>224</v>
      </c>
      <c r="L27" s="188"/>
      <c r="M27" s="42"/>
      <c r="N27" s="43"/>
      <c r="O27" s="44"/>
      <c r="P27" s="45"/>
      <c r="Q27" s="44"/>
      <c r="R27" s="299"/>
      <c r="S27" s="300"/>
      <c r="T27" s="24"/>
      <c r="U27" s="187" t="s">
        <v>224</v>
      </c>
      <c r="V27" s="188"/>
      <c r="W27" s="42"/>
      <c r="X27" s="43"/>
      <c r="Y27" s="44"/>
      <c r="Z27" s="45"/>
      <c r="AA27" s="44"/>
      <c r="AB27" s="299"/>
      <c r="AC27" s="300"/>
      <c r="AD27" s="1"/>
    </row>
    <row r="28" spans="1:30" ht="12.75" x14ac:dyDescent="0.2">
      <c r="A28" s="187" t="s">
        <v>224</v>
      </c>
      <c r="B28" s="188"/>
      <c r="C28" s="50">
        <v>3</v>
      </c>
      <c r="D28" s="43">
        <f>CEILING((67.5%*Q8),5)</f>
        <v>70</v>
      </c>
      <c r="E28" s="44" t="s">
        <v>60</v>
      </c>
      <c r="F28" s="45">
        <f>CEILING((72.5%*Q8),5)</f>
        <v>75</v>
      </c>
      <c r="G28" s="44">
        <v>1</v>
      </c>
      <c r="H28" s="149"/>
      <c r="I28" s="150"/>
      <c r="J28" s="24"/>
      <c r="K28" s="297" t="s">
        <v>274</v>
      </c>
      <c r="L28" s="298"/>
      <c r="M28" s="49">
        <v>12</v>
      </c>
      <c r="N28" s="96" t="s">
        <v>273</v>
      </c>
      <c r="O28" s="97" t="s">
        <v>60</v>
      </c>
      <c r="P28" s="98" t="s">
        <v>275</v>
      </c>
      <c r="Q28" s="44">
        <v>3</v>
      </c>
      <c r="R28" s="295"/>
      <c r="S28" s="296"/>
      <c r="T28" s="24"/>
      <c r="U28" s="172" t="s">
        <v>61</v>
      </c>
      <c r="V28" s="173"/>
      <c r="W28" s="63">
        <v>10</v>
      </c>
      <c r="X28" s="43">
        <f>CEILING((17%*N8),5)</f>
        <v>20</v>
      </c>
      <c r="Y28" s="44" t="s">
        <v>60</v>
      </c>
      <c r="Z28" s="45">
        <f>CEILING((20%*N8),5)</f>
        <v>20</v>
      </c>
      <c r="AA28" s="44">
        <v>3</v>
      </c>
      <c r="AB28" s="295"/>
      <c r="AC28" s="296"/>
      <c r="AD28" s="1"/>
    </row>
    <row r="29" spans="1:30" ht="12.75" x14ac:dyDescent="0.2">
      <c r="A29" s="172" t="s">
        <v>232</v>
      </c>
      <c r="B29" s="173"/>
      <c r="C29" s="91">
        <v>5</v>
      </c>
      <c r="D29" s="142">
        <v>2.5</v>
      </c>
      <c r="E29" s="143"/>
      <c r="F29" s="144"/>
      <c r="G29" s="51">
        <v>2</v>
      </c>
      <c r="H29" s="149"/>
      <c r="I29" s="150"/>
      <c r="J29" s="24"/>
      <c r="K29" s="187" t="s">
        <v>224</v>
      </c>
      <c r="L29" s="188"/>
      <c r="M29" s="50"/>
      <c r="N29" s="43"/>
      <c r="O29" s="44"/>
      <c r="P29" s="45"/>
      <c r="Q29" s="51"/>
      <c r="R29" s="295"/>
      <c r="S29" s="296"/>
      <c r="T29" s="24"/>
      <c r="U29" s="187" t="s">
        <v>224</v>
      </c>
      <c r="V29" s="188"/>
      <c r="W29" s="50"/>
      <c r="X29" s="43"/>
      <c r="Y29" s="44"/>
      <c r="Z29" s="45"/>
      <c r="AA29" s="51"/>
      <c r="AB29" s="295"/>
      <c r="AC29" s="296"/>
      <c r="AD29" s="1"/>
    </row>
    <row r="30" spans="1:30" ht="13.5" thickBot="1" x14ac:dyDescent="0.25">
      <c r="A30" s="187" t="s">
        <v>224</v>
      </c>
      <c r="B30" s="188"/>
      <c r="C30" s="91"/>
      <c r="D30" s="43"/>
      <c r="E30" s="44"/>
      <c r="F30" s="45"/>
      <c r="G30" s="57"/>
      <c r="H30" s="325"/>
      <c r="I30" s="326"/>
      <c r="J30" s="24"/>
      <c r="K30" s="303" t="s">
        <v>278</v>
      </c>
      <c r="L30" s="304"/>
      <c r="M30" s="52">
        <v>5</v>
      </c>
      <c r="N30" s="99"/>
      <c r="O30" s="100"/>
      <c r="P30" s="101"/>
      <c r="Q30" s="54">
        <v>3</v>
      </c>
      <c r="R30" s="301" t="s">
        <v>293</v>
      </c>
      <c r="S30" s="302"/>
      <c r="T30" s="24"/>
      <c r="U30" s="170" t="s">
        <v>196</v>
      </c>
      <c r="V30" s="171"/>
      <c r="W30" s="52">
        <v>14</v>
      </c>
      <c r="X30" s="99"/>
      <c r="Y30" s="100"/>
      <c r="Z30" s="101"/>
      <c r="AA30" s="54">
        <v>3</v>
      </c>
      <c r="AB30" s="305"/>
      <c r="AC30" s="306"/>
      <c r="AD30" s="1"/>
    </row>
    <row r="31" spans="1:30" ht="13.5" thickBot="1" x14ac:dyDescent="0.25">
      <c r="A31" s="170" t="s">
        <v>233</v>
      </c>
      <c r="B31" s="171"/>
      <c r="C31" s="52">
        <v>6</v>
      </c>
      <c r="D31" s="220" t="s">
        <v>234</v>
      </c>
      <c r="E31" s="221"/>
      <c r="F31" s="222"/>
      <c r="G31" s="54">
        <v>2</v>
      </c>
      <c r="H31" s="323"/>
      <c r="I31" s="324"/>
      <c r="J31" s="24"/>
      <c r="K31" s="311" t="s">
        <v>276</v>
      </c>
      <c r="L31" s="312"/>
      <c r="M31" s="37">
        <v>5</v>
      </c>
      <c r="N31" s="38">
        <f>CEILING((80%*N8),5)</f>
        <v>80</v>
      </c>
      <c r="O31" s="39" t="s">
        <v>60</v>
      </c>
      <c r="P31" s="40">
        <f>CEILING((88%*N8),5)</f>
        <v>90</v>
      </c>
      <c r="Q31" s="39">
        <v>3</v>
      </c>
      <c r="R31" s="309" t="s">
        <v>296</v>
      </c>
      <c r="S31" s="310"/>
      <c r="T31" s="24"/>
      <c r="U31" s="311" t="s">
        <v>297</v>
      </c>
      <c r="V31" s="312"/>
      <c r="W31" s="37">
        <v>8</v>
      </c>
      <c r="X31" s="38">
        <f>CEILING((15%*N8),5)</f>
        <v>15</v>
      </c>
      <c r="Y31" s="39" t="s">
        <v>60</v>
      </c>
      <c r="Z31" s="40">
        <f>CEILING((17%*N8),5)</f>
        <v>20</v>
      </c>
      <c r="AA31" s="39">
        <v>3</v>
      </c>
      <c r="AB31" s="293"/>
      <c r="AC31" s="294"/>
      <c r="AD31" s="1"/>
    </row>
    <row r="32" spans="1:30" ht="12.75" x14ac:dyDescent="0.2">
      <c r="A32" s="251" t="s">
        <v>291</v>
      </c>
      <c r="B32" s="252"/>
      <c r="C32" s="76">
        <v>3</v>
      </c>
      <c r="D32" s="77">
        <f>CEILING((80%*Q8),5)</f>
        <v>80</v>
      </c>
      <c r="E32" s="56" t="s">
        <v>60</v>
      </c>
      <c r="F32" s="78">
        <f>CEILING((85%*Q8),5)</f>
        <v>85</v>
      </c>
      <c r="G32" s="56">
        <v>4</v>
      </c>
      <c r="H32" s="309" t="s">
        <v>296</v>
      </c>
      <c r="I32" s="310"/>
      <c r="J32" s="24"/>
      <c r="K32" s="187" t="s">
        <v>224</v>
      </c>
      <c r="L32" s="188"/>
      <c r="M32" s="42"/>
      <c r="N32" s="43"/>
      <c r="O32" s="44"/>
      <c r="P32" s="45"/>
      <c r="Q32" s="44"/>
      <c r="R32" s="226"/>
      <c r="S32" s="227"/>
      <c r="T32" s="24"/>
      <c r="U32" s="187" t="s">
        <v>224</v>
      </c>
      <c r="V32" s="188"/>
      <c r="W32" s="42"/>
      <c r="X32" s="43"/>
      <c r="Y32" s="44"/>
      <c r="Z32" s="45"/>
      <c r="AA32" s="44"/>
      <c r="AB32" s="299"/>
      <c r="AC32" s="300"/>
      <c r="AD32" s="1"/>
    </row>
    <row r="33" spans="1:30" ht="12.75" x14ac:dyDescent="0.2">
      <c r="A33" s="187" t="s">
        <v>224</v>
      </c>
      <c r="B33" s="188"/>
      <c r="C33" s="49"/>
      <c r="D33" s="43"/>
      <c r="E33" s="44"/>
      <c r="F33" s="45"/>
      <c r="G33" s="44"/>
      <c r="H33" s="149"/>
      <c r="I33" s="150"/>
      <c r="J33" s="24"/>
      <c r="K33" s="251" t="s">
        <v>77</v>
      </c>
      <c r="L33" s="252"/>
      <c r="M33" s="49">
        <v>6</v>
      </c>
      <c r="N33" s="43">
        <f>CEILING((27%*Q8),5)</f>
        <v>30</v>
      </c>
      <c r="O33" s="44" t="s">
        <v>60</v>
      </c>
      <c r="P33" s="45">
        <f>CEILING((31%*Q8),5)</f>
        <v>35</v>
      </c>
      <c r="Q33" s="44">
        <v>3</v>
      </c>
      <c r="R33" s="319" t="s">
        <v>296</v>
      </c>
      <c r="S33" s="320"/>
      <c r="T33" s="24"/>
      <c r="U33" s="297" t="s">
        <v>285</v>
      </c>
      <c r="V33" s="298"/>
      <c r="W33" s="49">
        <v>8</v>
      </c>
      <c r="X33" s="43">
        <f>CEILING((19%*Q8),5)</f>
        <v>20</v>
      </c>
      <c r="Y33" s="44" t="s">
        <v>60</v>
      </c>
      <c r="Z33" s="45">
        <f>CEILING((21%*Q8),5)</f>
        <v>25</v>
      </c>
      <c r="AA33" s="44">
        <v>3</v>
      </c>
      <c r="AB33" s="295"/>
      <c r="AC33" s="296"/>
      <c r="AD33" s="1"/>
    </row>
    <row r="34" spans="1:30" ht="12.75" x14ac:dyDescent="0.2">
      <c r="A34" s="172" t="s">
        <v>181</v>
      </c>
      <c r="B34" s="173"/>
      <c r="C34" s="50">
        <v>4</v>
      </c>
      <c r="D34" s="244" t="s">
        <v>236</v>
      </c>
      <c r="E34" s="245"/>
      <c r="F34" s="246"/>
      <c r="G34" s="51">
        <v>4</v>
      </c>
      <c r="H34" s="149"/>
      <c r="I34" s="150"/>
      <c r="J34" s="24"/>
      <c r="K34" s="187" t="s">
        <v>224</v>
      </c>
      <c r="L34" s="188"/>
      <c r="M34" s="50"/>
      <c r="N34" s="43"/>
      <c r="O34" s="44"/>
      <c r="P34" s="45"/>
      <c r="Q34" s="51"/>
      <c r="R34" s="295"/>
      <c r="S34" s="296"/>
      <c r="T34" s="24"/>
      <c r="U34" s="187" t="s">
        <v>224</v>
      </c>
      <c r="V34" s="188"/>
      <c r="W34" s="50"/>
      <c r="X34" s="43"/>
      <c r="Y34" s="44"/>
      <c r="Z34" s="45"/>
      <c r="AA34" s="51"/>
      <c r="AB34" s="295"/>
      <c r="AC34" s="296"/>
      <c r="AD34" s="1"/>
    </row>
    <row r="35" spans="1:30" ht="13.5" thickBot="1" x14ac:dyDescent="0.25">
      <c r="A35" s="327" t="s">
        <v>224</v>
      </c>
      <c r="B35" s="328"/>
      <c r="C35" s="91"/>
      <c r="D35" s="88"/>
      <c r="E35" s="57"/>
      <c r="F35" s="89"/>
      <c r="G35" s="57"/>
      <c r="H35" s="317"/>
      <c r="I35" s="318"/>
      <c r="J35" s="24"/>
      <c r="K35" s="303" t="s">
        <v>277</v>
      </c>
      <c r="L35" s="304"/>
      <c r="M35" s="52">
        <v>6</v>
      </c>
      <c r="N35" s="53">
        <f>CEILING((23%*Q8),5)</f>
        <v>25</v>
      </c>
      <c r="O35" s="54" t="s">
        <v>60</v>
      </c>
      <c r="P35" s="55">
        <f>CEILING((26%*Q8),5)</f>
        <v>30</v>
      </c>
      <c r="Q35" s="54">
        <v>3</v>
      </c>
      <c r="R35" s="305"/>
      <c r="S35" s="306"/>
      <c r="T35" s="24"/>
      <c r="U35" s="303" t="s">
        <v>81</v>
      </c>
      <c r="V35" s="304"/>
      <c r="W35" s="52">
        <v>12</v>
      </c>
      <c r="X35" s="53"/>
      <c r="Y35" s="54"/>
      <c r="Z35" s="55"/>
      <c r="AA35" s="54">
        <v>3</v>
      </c>
      <c r="AB35" s="305"/>
      <c r="AC35" s="306"/>
      <c r="AD35" s="1"/>
    </row>
    <row r="36" spans="1:30" ht="12.75" x14ac:dyDescent="0.2">
      <c r="A36" s="172" t="s">
        <v>237</v>
      </c>
      <c r="B36" s="173"/>
      <c r="C36" s="63">
        <v>4</v>
      </c>
      <c r="D36" s="142" t="s">
        <v>59</v>
      </c>
      <c r="E36" s="143"/>
      <c r="F36" s="144"/>
      <c r="G36" s="44">
        <v>4</v>
      </c>
      <c r="H36" s="149"/>
      <c r="I36" s="150"/>
      <c r="J36" s="24"/>
      <c r="K36" s="174" t="s">
        <v>41</v>
      </c>
      <c r="L36" s="175"/>
      <c r="M36" s="37">
        <v>5</v>
      </c>
      <c r="N36" s="38">
        <f>CEILING((30%*N8),5)</f>
        <v>30</v>
      </c>
      <c r="O36" s="39" t="s">
        <v>60</v>
      </c>
      <c r="P36" s="40">
        <f>CEILING((34%*N8),5)</f>
        <v>35</v>
      </c>
      <c r="Q36" s="39">
        <v>3</v>
      </c>
      <c r="R36" s="309" t="s">
        <v>293</v>
      </c>
      <c r="S36" s="310"/>
      <c r="T36" s="24"/>
      <c r="U36" s="311" t="s">
        <v>288</v>
      </c>
      <c r="V36" s="312"/>
      <c r="W36" s="37">
        <v>10</v>
      </c>
      <c r="X36" s="38">
        <f>CEILING((15%*Q8),5)</f>
        <v>15</v>
      </c>
      <c r="Y36" s="39" t="s">
        <v>60</v>
      </c>
      <c r="Z36" s="40">
        <f>CEILING((17%*Q8),5)</f>
        <v>20</v>
      </c>
      <c r="AA36" s="39">
        <v>3</v>
      </c>
      <c r="AB36" s="293"/>
      <c r="AC36" s="294"/>
      <c r="AD36" s="1"/>
    </row>
    <row r="37" spans="1:30" ht="15" customHeight="1" x14ac:dyDescent="0.2">
      <c r="A37" s="187" t="s">
        <v>224</v>
      </c>
      <c r="B37" s="188"/>
      <c r="C37" s="49"/>
      <c r="D37" s="43"/>
      <c r="E37" s="44"/>
      <c r="F37" s="45"/>
      <c r="G37" s="44"/>
      <c r="H37" s="149"/>
      <c r="I37" s="150"/>
      <c r="J37" s="24"/>
      <c r="K37" s="187" t="s">
        <v>224</v>
      </c>
      <c r="L37" s="188"/>
      <c r="M37" s="42"/>
      <c r="N37" s="43"/>
      <c r="O37" s="44"/>
      <c r="P37" s="45"/>
      <c r="Q37" s="44"/>
      <c r="R37" s="299"/>
      <c r="S37" s="300"/>
      <c r="T37" s="24"/>
      <c r="U37" s="187" t="s">
        <v>224</v>
      </c>
      <c r="V37" s="188"/>
      <c r="W37" s="42"/>
      <c r="X37" s="43"/>
      <c r="Y37" s="44"/>
      <c r="Z37" s="45"/>
      <c r="AA37" s="44"/>
      <c r="AB37" s="299"/>
      <c r="AC37" s="300"/>
      <c r="AD37" s="1"/>
    </row>
    <row r="38" spans="1:30" ht="12.75" x14ac:dyDescent="0.2">
      <c r="A38" s="172" t="s">
        <v>238</v>
      </c>
      <c r="B38" s="173"/>
      <c r="C38" s="49">
        <v>4</v>
      </c>
      <c r="D38" s="142" t="s">
        <v>59</v>
      </c>
      <c r="E38" s="143"/>
      <c r="F38" s="144"/>
      <c r="G38" s="44">
        <v>4</v>
      </c>
      <c r="H38" s="319" t="s">
        <v>293</v>
      </c>
      <c r="I38" s="320"/>
      <c r="J38" s="24"/>
      <c r="K38" s="172" t="s">
        <v>82</v>
      </c>
      <c r="L38" s="173"/>
      <c r="M38" s="49">
        <v>6</v>
      </c>
      <c r="N38" s="43">
        <f>CEILING((16%*Q8),5)</f>
        <v>20</v>
      </c>
      <c r="O38" s="44" t="s">
        <v>60</v>
      </c>
      <c r="P38" s="45">
        <f>CEILING((18%*Q8),5)</f>
        <v>20</v>
      </c>
      <c r="Q38" s="44">
        <v>3</v>
      </c>
      <c r="R38" s="295"/>
      <c r="S38" s="296"/>
      <c r="T38" s="24"/>
      <c r="U38" s="297" t="s">
        <v>286</v>
      </c>
      <c r="V38" s="298"/>
      <c r="W38" s="63">
        <v>10</v>
      </c>
      <c r="X38" s="43"/>
      <c r="Y38" s="44"/>
      <c r="Z38" s="45"/>
      <c r="AA38" s="44">
        <v>3</v>
      </c>
      <c r="AB38" s="295"/>
      <c r="AC38" s="296"/>
      <c r="AD38" s="1"/>
    </row>
    <row r="39" spans="1:30" ht="15" customHeight="1" x14ac:dyDescent="0.2">
      <c r="A39" s="187" t="s">
        <v>224</v>
      </c>
      <c r="B39" s="188"/>
      <c r="C39" s="50"/>
      <c r="D39" s="43"/>
      <c r="E39" s="44"/>
      <c r="F39" s="45"/>
      <c r="G39" s="51"/>
      <c r="H39" s="149"/>
      <c r="I39" s="150"/>
      <c r="J39" s="24"/>
      <c r="K39" s="187" t="s">
        <v>224</v>
      </c>
      <c r="L39" s="188"/>
      <c r="M39" s="50"/>
      <c r="N39" s="43"/>
      <c r="O39" s="44"/>
      <c r="P39" s="45"/>
      <c r="Q39" s="51"/>
      <c r="R39" s="295"/>
      <c r="S39" s="296"/>
      <c r="T39" s="24"/>
      <c r="U39" s="187" t="s">
        <v>224</v>
      </c>
      <c r="V39" s="188"/>
      <c r="W39" s="50"/>
      <c r="X39" s="43"/>
      <c r="Y39" s="44"/>
      <c r="Z39" s="45"/>
      <c r="AA39" s="51"/>
      <c r="AB39" s="295"/>
      <c r="AC39" s="296"/>
      <c r="AD39" s="1"/>
    </row>
    <row r="40" spans="1:30" ht="13.5" thickBot="1" x14ac:dyDescent="0.25">
      <c r="A40" s="228" t="s">
        <v>239</v>
      </c>
      <c r="B40" s="229"/>
      <c r="C40" s="91">
        <v>5</v>
      </c>
      <c r="D40" s="88">
        <f>CEILING((20%*N8),5)</f>
        <v>20</v>
      </c>
      <c r="E40" s="57" t="s">
        <v>60</v>
      </c>
      <c r="F40" s="89">
        <f>CEILING((22%*N8),5)</f>
        <v>25</v>
      </c>
      <c r="G40" s="57">
        <v>4</v>
      </c>
      <c r="H40" s="317"/>
      <c r="I40" s="318"/>
      <c r="J40" s="24"/>
      <c r="K40" s="170" t="s">
        <v>17</v>
      </c>
      <c r="L40" s="171"/>
      <c r="M40" s="52">
        <v>6</v>
      </c>
      <c r="N40" s="43">
        <f>CEILING((16%*Q8),5)</f>
        <v>20</v>
      </c>
      <c r="O40" s="44" t="s">
        <v>60</v>
      </c>
      <c r="P40" s="45">
        <f>CEILING((18%*Q8),5)</f>
        <v>20</v>
      </c>
      <c r="Q40" s="54">
        <v>3</v>
      </c>
      <c r="R40" s="305"/>
      <c r="S40" s="306"/>
      <c r="T40" s="24"/>
      <c r="U40" s="172" t="s">
        <v>186</v>
      </c>
      <c r="V40" s="173"/>
      <c r="W40" s="52">
        <v>14</v>
      </c>
      <c r="X40" s="53">
        <f>CEILING((14%*N8),5)</f>
        <v>15</v>
      </c>
      <c r="Y40" s="54" t="s">
        <v>60</v>
      </c>
      <c r="Z40" s="55">
        <f>CEILING((16%*N8),5)</f>
        <v>20</v>
      </c>
      <c r="AA40" s="54">
        <v>3</v>
      </c>
      <c r="AB40" s="305" t="s">
        <v>289</v>
      </c>
      <c r="AC40" s="306"/>
      <c r="AD40" s="1"/>
    </row>
    <row r="41" spans="1:30" ht="12.75" x14ac:dyDescent="0.2">
      <c r="A41" s="187" t="s">
        <v>224</v>
      </c>
      <c r="B41" s="188"/>
      <c r="C41" s="63"/>
      <c r="D41" s="43"/>
      <c r="E41" s="44"/>
      <c r="F41" s="45"/>
      <c r="G41" s="44"/>
      <c r="H41" s="149"/>
      <c r="I41" s="150"/>
      <c r="J41" s="24"/>
      <c r="K41" s="311"/>
      <c r="L41" s="312"/>
      <c r="M41" s="37"/>
      <c r="N41" s="38"/>
      <c r="O41" s="39"/>
      <c r="P41" s="40"/>
      <c r="Q41" s="39"/>
      <c r="R41" s="293"/>
      <c r="S41" s="294"/>
      <c r="T41" s="24"/>
      <c r="U41" s="311"/>
      <c r="V41" s="312"/>
      <c r="W41" s="37"/>
      <c r="X41" s="38"/>
      <c r="Y41" s="39"/>
      <c r="Z41" s="40"/>
      <c r="AA41" s="39"/>
      <c r="AB41" s="293"/>
      <c r="AC41" s="294"/>
      <c r="AD41" s="1"/>
    </row>
    <row r="42" spans="1:30" ht="15" customHeight="1" thickBot="1" x14ac:dyDescent="0.25">
      <c r="A42" s="170" t="s">
        <v>240</v>
      </c>
      <c r="B42" s="171"/>
      <c r="C42" s="67">
        <v>10</v>
      </c>
      <c r="D42" s="53">
        <f>CEILING((14%*N8),5)</f>
        <v>15</v>
      </c>
      <c r="E42" s="54" t="s">
        <v>60</v>
      </c>
      <c r="F42" s="55">
        <f>CEILING((16%*N8),5)</f>
        <v>20</v>
      </c>
      <c r="G42" s="54">
        <v>4</v>
      </c>
      <c r="H42" s="239" t="s">
        <v>231</v>
      </c>
      <c r="I42" s="240"/>
      <c r="J42" s="24"/>
      <c r="K42" s="297"/>
      <c r="L42" s="298"/>
      <c r="M42" s="42"/>
      <c r="N42" s="43"/>
      <c r="O42" s="44"/>
      <c r="P42" s="45"/>
      <c r="Q42" s="44"/>
      <c r="R42" s="299"/>
      <c r="S42" s="300"/>
      <c r="T42" s="24"/>
      <c r="U42" s="297"/>
      <c r="V42" s="298"/>
      <c r="W42" s="42"/>
      <c r="X42" s="43"/>
      <c r="Y42" s="44"/>
      <c r="Z42" s="45"/>
      <c r="AA42" s="44"/>
      <c r="AB42" s="299"/>
      <c r="AC42" s="300"/>
      <c r="AD42" s="1"/>
    </row>
    <row r="43" spans="1:30" ht="12.75" x14ac:dyDescent="0.2">
      <c r="A43" s="329"/>
      <c r="B43" s="330"/>
      <c r="C43" s="73"/>
      <c r="D43" s="46"/>
      <c r="E43" s="47"/>
      <c r="F43" s="48"/>
      <c r="G43" s="47"/>
      <c r="H43" s="235"/>
      <c r="I43" s="236"/>
      <c r="J43" s="24"/>
      <c r="K43" s="297"/>
      <c r="L43" s="298"/>
      <c r="M43" s="49"/>
      <c r="N43" s="43"/>
      <c r="O43" s="44"/>
      <c r="P43" s="45"/>
      <c r="Q43" s="44"/>
      <c r="R43" s="295"/>
      <c r="S43" s="296"/>
      <c r="T43" s="24"/>
      <c r="U43" s="297"/>
      <c r="V43" s="298"/>
      <c r="W43" s="49"/>
      <c r="X43" s="43"/>
      <c r="Y43" s="44"/>
      <c r="Z43" s="45"/>
      <c r="AA43" s="44"/>
      <c r="AB43" s="295"/>
      <c r="AC43" s="296"/>
      <c r="AD43" s="1"/>
    </row>
    <row r="44" spans="1:30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307"/>
      <c r="L44" s="308"/>
      <c r="M44" s="50"/>
      <c r="N44" s="43"/>
      <c r="O44" s="44"/>
      <c r="P44" s="45"/>
      <c r="Q44" s="51"/>
      <c r="R44" s="295"/>
      <c r="S44" s="296"/>
      <c r="T44" s="24"/>
      <c r="U44" s="307"/>
      <c r="V44" s="308"/>
      <c r="W44" s="50"/>
      <c r="X44" s="43"/>
      <c r="Y44" s="44"/>
      <c r="Z44" s="45"/>
      <c r="AA44" s="51"/>
      <c r="AB44" s="295"/>
      <c r="AC44" s="296"/>
      <c r="AD44" s="1"/>
    </row>
    <row r="45" spans="1:30" ht="13.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303"/>
      <c r="L45" s="304"/>
      <c r="M45" s="52"/>
      <c r="N45" s="53"/>
      <c r="O45" s="54"/>
      <c r="P45" s="55"/>
      <c r="Q45" s="54"/>
      <c r="R45" s="305"/>
      <c r="S45" s="306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6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B16:AC16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N16:P16"/>
    <mergeCell ref="R16:S16"/>
    <mergeCell ref="U16:V16"/>
    <mergeCell ref="U18:V18"/>
    <mergeCell ref="AB18:AC18"/>
    <mergeCell ref="A19:B19"/>
    <mergeCell ref="H19:I19"/>
    <mergeCell ref="K19:L19"/>
    <mergeCell ref="R19:S19"/>
    <mergeCell ref="U19:V19"/>
    <mergeCell ref="AB19:AC19"/>
    <mergeCell ref="A18:B18"/>
    <mergeCell ref="D18:F18"/>
    <mergeCell ref="H18:I18"/>
    <mergeCell ref="K18:L18"/>
    <mergeCell ref="N18:P18"/>
    <mergeCell ref="R18:S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24:B24"/>
    <mergeCell ref="H24:I24"/>
    <mergeCell ref="K24:L24"/>
    <mergeCell ref="R24:S24"/>
    <mergeCell ref="U24:V24"/>
    <mergeCell ref="AB24:AC24"/>
    <mergeCell ref="AB22:AC22"/>
    <mergeCell ref="A23:B23"/>
    <mergeCell ref="H23:I23"/>
    <mergeCell ref="K23:L23"/>
    <mergeCell ref="R23:S23"/>
    <mergeCell ref="U23:V23"/>
    <mergeCell ref="AB23:AC23"/>
    <mergeCell ref="A22:B22"/>
    <mergeCell ref="D22:F22"/>
    <mergeCell ref="H22:I22"/>
    <mergeCell ref="K22:L22"/>
    <mergeCell ref="R22:S22"/>
    <mergeCell ref="U22:V22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R25:S25"/>
    <mergeCell ref="U25:V25"/>
    <mergeCell ref="AB25:AC25"/>
    <mergeCell ref="A28:B28"/>
    <mergeCell ref="H28:I28"/>
    <mergeCell ref="K28:L28"/>
    <mergeCell ref="R28:S28"/>
    <mergeCell ref="U28:V28"/>
    <mergeCell ref="AB28:AC28"/>
    <mergeCell ref="A27:B27"/>
    <mergeCell ref="H27:I27"/>
    <mergeCell ref="K27:L27"/>
    <mergeCell ref="R27:S27"/>
    <mergeCell ref="U27:V27"/>
    <mergeCell ref="AB27:AC27"/>
    <mergeCell ref="AB29:AC29"/>
    <mergeCell ref="A30:B30"/>
    <mergeCell ref="H30:I30"/>
    <mergeCell ref="K30:L30"/>
    <mergeCell ref="R30:S30"/>
    <mergeCell ref="U30:V30"/>
    <mergeCell ref="AB30:AC30"/>
    <mergeCell ref="A29:B29"/>
    <mergeCell ref="D29:F29"/>
    <mergeCell ref="H29:I29"/>
    <mergeCell ref="K29:L29"/>
    <mergeCell ref="R29:S29"/>
    <mergeCell ref="U29:V29"/>
    <mergeCell ref="A33:B33"/>
    <mergeCell ref="H33:I33"/>
    <mergeCell ref="K33:L33"/>
    <mergeCell ref="R33:S33"/>
    <mergeCell ref="U33:V33"/>
    <mergeCell ref="AB33:AC33"/>
    <mergeCell ref="AB31:AC31"/>
    <mergeCell ref="A32:B32"/>
    <mergeCell ref="H32:I32"/>
    <mergeCell ref="K32:L32"/>
    <mergeCell ref="R32:S32"/>
    <mergeCell ref="U32:V32"/>
    <mergeCell ref="AB32:AC32"/>
    <mergeCell ref="A31:B31"/>
    <mergeCell ref="D31:F31"/>
    <mergeCell ref="H31:I31"/>
    <mergeCell ref="K31:L31"/>
    <mergeCell ref="R31:S31"/>
    <mergeCell ref="U31:V31"/>
    <mergeCell ref="AB34:AC34"/>
    <mergeCell ref="A35:B35"/>
    <mergeCell ref="H35:I35"/>
    <mergeCell ref="K35:L35"/>
    <mergeCell ref="R35:S35"/>
    <mergeCell ref="U35:V35"/>
    <mergeCell ref="AB35:AC35"/>
    <mergeCell ref="A34:B34"/>
    <mergeCell ref="D34:F34"/>
    <mergeCell ref="H34:I34"/>
    <mergeCell ref="K34:L34"/>
    <mergeCell ref="R34:S34"/>
    <mergeCell ref="U34:V34"/>
    <mergeCell ref="AB36:AC36"/>
    <mergeCell ref="A37:B37"/>
    <mergeCell ref="H37:I37"/>
    <mergeCell ref="K37:L37"/>
    <mergeCell ref="R37:S37"/>
    <mergeCell ref="U37:V37"/>
    <mergeCell ref="AB37:AC37"/>
    <mergeCell ref="A36:B36"/>
    <mergeCell ref="D36:F36"/>
    <mergeCell ref="H36:I36"/>
    <mergeCell ref="K36:L36"/>
    <mergeCell ref="R36:S36"/>
    <mergeCell ref="U36:V36"/>
    <mergeCell ref="AB38:AC38"/>
    <mergeCell ref="A39:B39"/>
    <mergeCell ref="H39:I39"/>
    <mergeCell ref="K39:L39"/>
    <mergeCell ref="R39:S39"/>
    <mergeCell ref="U39:V39"/>
    <mergeCell ref="AB39:AC39"/>
    <mergeCell ref="A38:B38"/>
    <mergeCell ref="D38:F38"/>
    <mergeCell ref="H38:I38"/>
    <mergeCell ref="K38:L38"/>
    <mergeCell ref="R38:S38"/>
    <mergeCell ref="U38:V38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</mergeCells>
  <conditionalFormatting sqref="N26:P29 N31:P34 N36:P39 N41:P44 X11:Z14 X16:Z19 X21:Z24 X26:Z29 X31:Z34 X36:Z39 X41:Z44 Q11:R45 W11:W45 D41:F44 C11:C45 G11:I45 D11:F14 D16:F19 D21:F24 D36:F39 D26:F34 N21:P24 N19:P19 N17:P17 AA11:AC45 M11:M45 N11:P15 M23:Q25">
    <cfRule type="expression" dxfId="837" priority="72" stopIfTrue="1">
      <formula>ISERROR(C11)</formula>
    </cfRule>
  </conditionalFormatting>
  <conditionalFormatting sqref="G9 Q9:S9 AA9:AC9">
    <cfRule type="cellIs" dxfId="836" priority="71" stopIfTrue="1" operator="equal">
      <formula>0</formula>
    </cfRule>
  </conditionalFormatting>
  <conditionalFormatting sqref="A23 A16 A21">
    <cfRule type="expression" dxfId="835" priority="70" stopIfTrue="1">
      <formula>AND(XFA16&gt;0,A16=0)</formula>
    </cfRule>
  </conditionalFormatting>
  <conditionalFormatting sqref="U16:V16 U11:V11">
    <cfRule type="expression" dxfId="834" priority="69" stopIfTrue="1">
      <formula>AND(#REF!&gt;0,U11=0)</formula>
    </cfRule>
  </conditionalFormatting>
  <conditionalFormatting sqref="U11:V11">
    <cfRule type="expression" dxfId="833" priority="68" stopIfTrue="1">
      <formula>AND(Q11&gt;0,U11=0)</formula>
    </cfRule>
  </conditionalFormatting>
  <conditionalFormatting sqref="U11:V11">
    <cfRule type="expression" dxfId="832" priority="67" stopIfTrue="1">
      <formula>AND(Q11&gt;0,U11=0)</formula>
    </cfRule>
  </conditionalFormatting>
  <conditionalFormatting sqref="U16:V16">
    <cfRule type="expression" dxfId="831" priority="66" stopIfTrue="1">
      <formula>AND(Q16&gt;0,U16=0)</formula>
    </cfRule>
  </conditionalFormatting>
  <conditionalFormatting sqref="A16:B16">
    <cfRule type="expression" dxfId="830" priority="65" stopIfTrue="1">
      <formula>AND(XFA16&gt;0,A16=0)</formula>
    </cfRule>
  </conditionalFormatting>
  <conditionalFormatting sqref="N40:P40">
    <cfRule type="expression" dxfId="829" priority="64" stopIfTrue="1">
      <formula>ISERROR(N40)</formula>
    </cfRule>
  </conditionalFormatting>
  <conditionalFormatting sqref="X40:Z40">
    <cfRule type="expression" dxfId="828" priority="63" stopIfTrue="1">
      <formula>ISERROR(X40)</formula>
    </cfRule>
  </conditionalFormatting>
  <conditionalFormatting sqref="U11:V11">
    <cfRule type="expression" dxfId="827" priority="62" stopIfTrue="1">
      <formula>AND(#REF!&gt;0,U11=0)</formula>
    </cfRule>
  </conditionalFormatting>
  <conditionalFormatting sqref="U11:V11">
    <cfRule type="expression" dxfId="826" priority="61" stopIfTrue="1">
      <formula>AND(Q11&gt;0,U11=0)</formula>
    </cfRule>
  </conditionalFormatting>
  <conditionalFormatting sqref="U11:V11">
    <cfRule type="expression" dxfId="825" priority="60" stopIfTrue="1">
      <formula>AND(Q11&gt;0,U11=0)</formula>
    </cfRule>
  </conditionalFormatting>
  <conditionalFormatting sqref="U11:V11">
    <cfRule type="expression" dxfId="824" priority="59" stopIfTrue="1">
      <formula>AND(#REF!&gt;0,U11=0)</formula>
    </cfRule>
  </conditionalFormatting>
  <conditionalFormatting sqref="U11:V11">
    <cfRule type="expression" dxfId="823" priority="58" stopIfTrue="1">
      <formula>AND(Q11&gt;0,U11=0)</formula>
    </cfRule>
  </conditionalFormatting>
  <conditionalFormatting sqref="U11:V11">
    <cfRule type="expression" dxfId="822" priority="57" stopIfTrue="1">
      <formula>AND(Q11&gt;0,U11=0)</formula>
    </cfRule>
  </conditionalFormatting>
  <conditionalFormatting sqref="Y11">
    <cfRule type="expression" dxfId="821" priority="56" stopIfTrue="1">
      <formula>ISERROR(Y11)</formula>
    </cfRule>
  </conditionalFormatting>
  <conditionalFormatting sqref="Y11">
    <cfRule type="expression" dxfId="820" priority="55" stopIfTrue="1">
      <formula>ISERROR(Y11)</formula>
    </cfRule>
  </conditionalFormatting>
  <conditionalFormatting sqref="A24">
    <cfRule type="expression" dxfId="819" priority="54" stopIfTrue="1">
      <formula>AND(#REF!&gt;0,A24=0)</formula>
    </cfRule>
  </conditionalFormatting>
  <conditionalFormatting sqref="A24">
    <cfRule type="expression" dxfId="818" priority="53" stopIfTrue="1">
      <formula>AND(XFA24&gt;0,A24=0)</formula>
    </cfRule>
  </conditionalFormatting>
  <conditionalFormatting sqref="A24">
    <cfRule type="expression" dxfId="817" priority="52" stopIfTrue="1">
      <formula>AND(XFA24&gt;0,A24=0)</formula>
    </cfRule>
  </conditionalFormatting>
  <conditionalFormatting sqref="A24">
    <cfRule type="expression" dxfId="816" priority="51" stopIfTrue="1">
      <formula>AND(#REF!&gt;0,A24=0)</formula>
    </cfRule>
  </conditionalFormatting>
  <conditionalFormatting sqref="A24">
    <cfRule type="expression" dxfId="815" priority="50" stopIfTrue="1">
      <formula>AND(#REF!&gt;0,A24=0)</formula>
    </cfRule>
  </conditionalFormatting>
  <conditionalFormatting sqref="A24">
    <cfRule type="expression" dxfId="814" priority="49" stopIfTrue="1">
      <formula>AND(#REF!&gt;0,A24=0)</formula>
    </cfRule>
  </conditionalFormatting>
  <conditionalFormatting sqref="A24">
    <cfRule type="expression" dxfId="813" priority="48" stopIfTrue="1">
      <formula>AND(XFA24&gt;0,A24=0)</formula>
    </cfRule>
  </conditionalFormatting>
  <conditionalFormatting sqref="A24">
    <cfRule type="expression" dxfId="812" priority="47" stopIfTrue="1">
      <formula>AND(XFA24&gt;0,A24=0)</formula>
    </cfRule>
  </conditionalFormatting>
  <conditionalFormatting sqref="A24">
    <cfRule type="expression" dxfId="811" priority="46" stopIfTrue="1">
      <formula>AND(#REF!&gt;0,A24=0)</formula>
    </cfRule>
  </conditionalFormatting>
  <conditionalFormatting sqref="A24">
    <cfRule type="expression" dxfId="810" priority="45" stopIfTrue="1">
      <formula>AND(#REF!&gt;0,A24=0)</formula>
    </cfRule>
  </conditionalFormatting>
  <conditionalFormatting sqref="E11">
    <cfRule type="expression" dxfId="809" priority="44" stopIfTrue="1">
      <formula>ISERROR(E11)</formula>
    </cfRule>
  </conditionalFormatting>
  <conditionalFormatting sqref="E11">
    <cfRule type="expression" dxfId="808" priority="43" stopIfTrue="1">
      <formula>ISERROR(E11)</formula>
    </cfRule>
  </conditionalFormatting>
  <conditionalFormatting sqref="O11">
    <cfRule type="expression" dxfId="807" priority="42" stopIfTrue="1">
      <formula>ISERROR(O11)</formula>
    </cfRule>
  </conditionalFormatting>
  <conditionalFormatting sqref="O11">
    <cfRule type="expression" dxfId="806" priority="41" stopIfTrue="1">
      <formula>ISERROR(O11)</formula>
    </cfRule>
  </conditionalFormatting>
  <conditionalFormatting sqref="O21">
    <cfRule type="expression" dxfId="805" priority="40" stopIfTrue="1">
      <formula>ISERROR(O21)</formula>
    </cfRule>
  </conditionalFormatting>
  <conditionalFormatting sqref="O21">
    <cfRule type="expression" dxfId="804" priority="39" stopIfTrue="1">
      <formula>ISERROR(O21)</formula>
    </cfRule>
  </conditionalFormatting>
  <conditionalFormatting sqref="E27">
    <cfRule type="expression" dxfId="803" priority="38" stopIfTrue="1">
      <formula>ISERROR(E27)</formula>
    </cfRule>
  </conditionalFormatting>
  <conditionalFormatting sqref="E27">
    <cfRule type="expression" dxfId="802" priority="37" stopIfTrue="1">
      <formula>ISERROR(E27)</formula>
    </cfRule>
  </conditionalFormatting>
  <conditionalFormatting sqref="K36:L36">
    <cfRule type="expression" dxfId="801" priority="36" stopIfTrue="1">
      <formula>AND(G36&gt;0,K36=0)</formula>
    </cfRule>
  </conditionalFormatting>
  <conditionalFormatting sqref="K36:L36">
    <cfRule type="expression" dxfId="800" priority="35" stopIfTrue="1">
      <formula>AND(G36&gt;0,K36=0)</formula>
    </cfRule>
  </conditionalFormatting>
  <conditionalFormatting sqref="U28:V28">
    <cfRule type="expression" dxfId="799" priority="34" stopIfTrue="1">
      <formula>AND(Q28&gt;0,U28=0)</formula>
    </cfRule>
  </conditionalFormatting>
  <conditionalFormatting sqref="U28:V28">
    <cfRule type="expression" dxfId="798" priority="33" stopIfTrue="1">
      <formula>AND(Q28&gt;0,U28=0)</formula>
    </cfRule>
  </conditionalFormatting>
  <conditionalFormatting sqref="U28:V28">
    <cfRule type="expression" dxfId="797" priority="32" stopIfTrue="1">
      <formula>AND(Q28&gt;0,U28=0)</formula>
    </cfRule>
  </conditionalFormatting>
  <conditionalFormatting sqref="U28:V28">
    <cfRule type="expression" dxfId="796" priority="31" stopIfTrue="1">
      <formula>AND(Q28&gt;0,U28=0)</formula>
    </cfRule>
  </conditionalFormatting>
  <conditionalFormatting sqref="U40:V40">
    <cfRule type="expression" dxfId="795" priority="30" stopIfTrue="1">
      <formula>AND(#REF!&gt;0,U40=0)</formula>
    </cfRule>
  </conditionalFormatting>
  <conditionalFormatting sqref="U40:V40">
    <cfRule type="expression" dxfId="794" priority="29" stopIfTrue="1">
      <formula>AND(Q40&gt;0,U40=0)</formula>
    </cfRule>
  </conditionalFormatting>
  <conditionalFormatting sqref="U40:V40">
    <cfRule type="expression" dxfId="793" priority="28" stopIfTrue="1">
      <formula>AND(#REF!&gt;0,U40=0)</formula>
    </cfRule>
  </conditionalFormatting>
  <conditionalFormatting sqref="U40:V40">
    <cfRule type="expression" dxfId="792" priority="27" stopIfTrue="1">
      <formula>AND(#REF!&gt;0,U40=0)</formula>
    </cfRule>
  </conditionalFormatting>
  <conditionalFormatting sqref="U40:V40">
    <cfRule type="expression" dxfId="791" priority="26" stopIfTrue="1">
      <formula>AND(#REF!&gt;0,U40=0)</formula>
    </cfRule>
  </conditionalFormatting>
  <conditionalFormatting sqref="U40:V40">
    <cfRule type="expression" dxfId="790" priority="25" stopIfTrue="1">
      <formula>AND(Q40&gt;0,U40=0)</formula>
    </cfRule>
  </conditionalFormatting>
  <conditionalFormatting sqref="U40:V40">
    <cfRule type="expression" dxfId="789" priority="24" stopIfTrue="1">
      <formula>AND(#REF!&gt;0,U40=0)</formula>
    </cfRule>
  </conditionalFormatting>
  <conditionalFormatting sqref="U40:V40">
    <cfRule type="expression" dxfId="788" priority="23" stopIfTrue="1">
      <formula>AND(#REF!&gt;0,U40=0)</formula>
    </cfRule>
  </conditionalFormatting>
  <conditionalFormatting sqref="U26:V26">
    <cfRule type="expression" dxfId="787" priority="22" stopIfTrue="1">
      <formula>AND(Q26&gt;0,U26=0)</formula>
    </cfRule>
  </conditionalFormatting>
  <conditionalFormatting sqref="U26:V26">
    <cfRule type="expression" dxfId="786" priority="21" stopIfTrue="1">
      <formula>AND(Q26&gt;0,U26=0)</formula>
    </cfRule>
  </conditionalFormatting>
  <conditionalFormatting sqref="U26:V26">
    <cfRule type="expression" dxfId="785" priority="20" stopIfTrue="1">
      <formula>AND(Q26&gt;0,U26=0)</formula>
    </cfRule>
  </conditionalFormatting>
  <conditionalFormatting sqref="U26:V26">
    <cfRule type="expression" dxfId="784" priority="19" stopIfTrue="1">
      <formula>AND(Q26&gt;0,U26=0)</formula>
    </cfRule>
  </conditionalFormatting>
  <conditionalFormatting sqref="K33:L33">
    <cfRule type="expression" dxfId="783" priority="18" stopIfTrue="1">
      <formula>AND(G33&gt;0,K33=0)</formula>
    </cfRule>
  </conditionalFormatting>
  <conditionalFormatting sqref="K33:L33">
    <cfRule type="expression" dxfId="782" priority="17" stopIfTrue="1">
      <formula>AND(G33&gt;0,K33=0)</formula>
    </cfRule>
  </conditionalFormatting>
  <conditionalFormatting sqref="K40:L40">
    <cfRule type="expression" dxfId="781" priority="16" stopIfTrue="1">
      <formula>AND(G40&gt;0,K40=0)</formula>
    </cfRule>
  </conditionalFormatting>
  <conditionalFormatting sqref="K40:L40">
    <cfRule type="expression" dxfId="780" priority="15" stopIfTrue="1">
      <formula>AND(G40&gt;0,K40=0)</formula>
    </cfRule>
  </conditionalFormatting>
  <conditionalFormatting sqref="Y26">
    <cfRule type="expression" dxfId="779" priority="14" stopIfTrue="1">
      <formula>ISERROR(Y26)</formula>
    </cfRule>
  </conditionalFormatting>
  <conditionalFormatting sqref="Y26">
    <cfRule type="expression" dxfId="778" priority="13" stopIfTrue="1">
      <formula>ISERROR(Y26)</formula>
    </cfRule>
  </conditionalFormatting>
  <conditionalFormatting sqref="E24">
    <cfRule type="expression" dxfId="777" priority="12" stopIfTrue="1">
      <formula>ISERROR(E24)</formula>
    </cfRule>
  </conditionalFormatting>
  <conditionalFormatting sqref="E24">
    <cfRule type="expression" dxfId="776" priority="11" stopIfTrue="1">
      <formula>ISERROR(E24)</formula>
    </cfRule>
  </conditionalFormatting>
  <conditionalFormatting sqref="A24:B24">
    <cfRule type="expression" dxfId="775" priority="10" stopIfTrue="1">
      <formula>AND(#REF!&gt;0,A24=0)</formula>
    </cfRule>
  </conditionalFormatting>
  <conditionalFormatting sqref="A24:B24">
    <cfRule type="expression" dxfId="774" priority="9" stopIfTrue="1">
      <formula>AND(XFA24&gt;0,A24=0)</formula>
    </cfRule>
  </conditionalFormatting>
  <conditionalFormatting sqref="A24:B24">
    <cfRule type="expression" dxfId="773" priority="8" stopIfTrue="1">
      <formula>AND(XFA24&gt;0,A24=0)</formula>
    </cfRule>
  </conditionalFormatting>
  <conditionalFormatting sqref="A24:B24">
    <cfRule type="expression" dxfId="772" priority="7" stopIfTrue="1">
      <formula>AND(#REF!&gt;0,A24=0)</formula>
    </cfRule>
  </conditionalFormatting>
  <conditionalFormatting sqref="A24:B24">
    <cfRule type="expression" dxfId="771" priority="6" stopIfTrue="1">
      <formula>AND(#REF!&gt;0,A24=0)</formula>
    </cfRule>
  </conditionalFormatting>
  <conditionalFormatting sqref="A24:B24">
    <cfRule type="expression" dxfId="770" priority="5" stopIfTrue="1">
      <formula>AND(#REF!&gt;0,A24=0)</formula>
    </cfRule>
  </conditionalFormatting>
  <conditionalFormatting sqref="A24:B24">
    <cfRule type="expression" dxfId="769" priority="4" stopIfTrue="1">
      <formula>AND(XFA24&gt;0,A24=0)</formula>
    </cfRule>
  </conditionalFormatting>
  <conditionalFormatting sqref="A24:B24">
    <cfRule type="expression" dxfId="768" priority="3" stopIfTrue="1">
      <formula>AND(XFA24&gt;0,A24=0)</formula>
    </cfRule>
  </conditionalFormatting>
  <conditionalFormatting sqref="A24:B24">
    <cfRule type="expression" dxfId="767" priority="2" stopIfTrue="1">
      <formula>AND(#REF!&gt;0,A24=0)</formula>
    </cfRule>
  </conditionalFormatting>
  <conditionalFormatting sqref="A24:B24">
    <cfRule type="expression" dxfId="766" priority="1" stopIfTrue="1">
      <formula>AND(#REF!&gt;0,A24=0)</formula>
    </cfRule>
  </conditionalFormatting>
  <dataValidations xWindow="665" yWindow="274" count="10">
    <dataValidation type="list" allowBlank="1" showInputMessage="1" promptTitle="Exercise Selection" prompt="Select the exercise based on the exercise class from the drop-down list. These exercises are listed on the MaxSheet worksheet." sqref="U2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0:V40 K36 A24:B24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showErrorMessage="1" sqref="AC2 I2 S2">
      <formula1>STRPREP</formula1>
    </dataValidation>
    <dataValidation allowBlank="1" showInputMessage="1" showErrorMessage="1" promptTitle="# of Repetitions" prompt="Manually enter the appropriate number of repetitions." sqref="M11 M21 W41 W31 W16 W36 C11 W21 M16 M36 M26 M41 M31 W26 C21 C31:C32 C41 C36 C16 C26 W11"/>
    <dataValidation type="list" allowBlank="1" showInputMessage="1" showErrorMessage="1" sqref="R17:R20 AB42:AC44 AB32:AC35 AB17:AC20 AB37:AC40 AB12:AC15 AB27:AC30 R42:R45 H43 R32:R35 R27:R30 R22:R25 R12:R15 R37:R40 H38 H29:I30 H34:I35 H33 H12:I15 H28 H22:I25 H27:I27 H37:I37 H17:I20 H39:I40 H44:I45 AB22:AC24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R31 AB41:AC41 AB21:AC21 AB31:AC31 AB16:AC16 AB11:AC11 AB36:AC36 AB25:AC26 R21 R36 R16 R26 R11 H31:I32 H11:I11 H26:I26 H16:I16 H21:I21 H36:I36 H41:I42 R41">
      <formula1>Notes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K43 K25:K26 K45 A16:B16 U11 K33:L33 A18 A31 U25 A40 K35 U43 A26 K38 A43 U41 A11 K20 U38 A45 U33 U15:U16 U13 U35:U36 A34 U30:U31 K11 K30:K31 U20 A36 A20 A38 A15 A13 K41 K15:K16">
      <formula1>INDIRECT(HLOOKUP(XFA11,SECONDARYLOOKUP,2,FALSE))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L3:Q3" r:id="rId4" display="Standing D1 X 6/leg"/>
    <hyperlink ref="L4:Q4" r:id="rId5" display="Standing D2 X 6/leg"/>
    <hyperlink ref="B3:G3" r:id="rId6" display="FWD Leg Cirlces 2X5/leg"/>
    <hyperlink ref="B4:G4" r:id="rId7" display="BKWD Leg Circles 2X5/leg"/>
    <hyperlink ref="L5:Q5" r:id="rId8" display="Tea Cup X 6/leg"/>
    <hyperlink ref="L6:Q6" r:id="rId9" display="Scap Push-Ups X 10"/>
    <hyperlink ref="B5:G5" r:id="rId10" display="Cuban Press Incline F8 X 8"/>
    <hyperlink ref="B6:G6" r:id="rId11" display="Scap Push-Ups X 10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11:B11" r:id="rId16" display="Back Squat"/>
    <hyperlink ref="K11:L11" r:id="rId17" display="Back Squat"/>
    <hyperlink ref="K21:L21" r:id="rId18" display="Bench Press"/>
    <hyperlink ref="A27:B27" r:id="rId19" display="Bench Press"/>
    <hyperlink ref="U11:V11" r:id="rId20" display="Hex Deadlift"/>
    <hyperlink ref="Y11" r:id="rId21"/>
    <hyperlink ref="E11" r:id="rId22"/>
    <hyperlink ref="O11" r:id="rId23"/>
    <hyperlink ref="O21" r:id="rId24"/>
    <hyperlink ref="E27" r:id="rId25"/>
    <hyperlink ref="K38:L38" r:id="rId26" display="DB Curl to Arnold"/>
    <hyperlink ref="K36:L36" r:id="rId27" display="DB Walking Lunge"/>
    <hyperlink ref="U28:V28" r:id="rId28" display="DB RDL"/>
    <hyperlink ref="U40:V40" r:id="rId29" display="SL Calf Raises"/>
    <hyperlink ref="U26:V26" r:id="rId30" display="DB Bench Press"/>
    <hyperlink ref="K33:L33" r:id="rId31" display="DB Row"/>
    <hyperlink ref="A18:B18" r:id="rId32" display="Tuck Jumps"/>
    <hyperlink ref="U30:V30" r:id="rId33" display="Supermans"/>
    <hyperlink ref="K40:L40" r:id="rId34" display="Sup-Pro Tri Ext"/>
    <hyperlink ref="A34:B34" r:id="rId35" display="MB Pass"/>
    <hyperlink ref="Y26" r:id="rId36"/>
    <hyperlink ref="E24" r:id="rId37"/>
    <hyperlink ref="A42:B42" r:id="rId38" display="Bent Knee Calf Raise"/>
    <hyperlink ref="A13:B13" r:id="rId39" display="Sumo Squat to Stand"/>
    <hyperlink ref="A16:B16" r:id="rId40" display="Isometric Back Squat"/>
    <hyperlink ref="A22:B22" r:id="rId41" display="Power Step Up"/>
    <hyperlink ref="A26:B26" r:id="rId42" display="Curl to Press"/>
    <hyperlink ref="A29:B29" r:id="rId43" display="Tea Cup"/>
    <hyperlink ref="A31:B31" r:id="rId44" display="Cuban Press"/>
    <hyperlink ref="A32:B32" r:id="rId45" display="Isometric Bench"/>
    <hyperlink ref="U38:V38" r:id="rId46" display="Dips"/>
    <hyperlink ref="U36:V36" r:id="rId47" display="Zottman Curls"/>
    <hyperlink ref="K35:L35" r:id="rId48" display="Incline DB Bench"/>
    <hyperlink ref="K31:L31" r:id="rId49" display="Glute Bar Lift"/>
    <hyperlink ref="K20:L20" r:id="rId50" display="3-Way Ham Touch"/>
    <hyperlink ref="A24:B24" r:id="rId51" display="Dynamic Lat Pull"/>
    <hyperlink ref="A36:B36" r:id="rId52" display="Clap Push-Up"/>
    <hyperlink ref="A38:B38" r:id="rId53" display="Drop Push-Up"/>
    <hyperlink ref="A40:B40" r:id="rId54" display="DB RDL + Row"/>
    <hyperlink ref="A20:B20" r:id="rId55" display="Weighted Squat Jumps"/>
    <hyperlink ref="A15:B15" r:id="rId56" display="Prone Hip Flexor"/>
    <hyperlink ref="K18:L18" r:id="rId57" display="Partner Neck"/>
    <hyperlink ref="K26:L26" r:id="rId58" display="OH LAT Raise + F8"/>
    <hyperlink ref="K28:L28" r:id="rId59" display="U-Abs"/>
    <hyperlink ref="K30:L30" r:id="rId60" display="Ball Groin Squeeze"/>
    <hyperlink ref="U13:V13" r:id="rId61" display="Quadraped Kick Backs"/>
    <hyperlink ref="U15:V15" r:id="rId62" display="Glute Swings"/>
    <hyperlink ref="U16:V16" r:id="rId63" display="Eccentric Hex DL"/>
    <hyperlink ref="U18:V18" r:id="rId64" display="Broad Jumps"/>
    <hyperlink ref="U24:V24" r:id="rId65" display="Chin Grip Lat Pull"/>
    <hyperlink ref="U31:V31" r:id="rId66" display="Lateral DB Step-Up"/>
    <hyperlink ref="U33:V33" r:id="rId67" display="Arnolds"/>
    <hyperlink ref="U35:V35" r:id="rId68" display="V-Ups"/>
    <hyperlink ref="U20:V20" r:id="rId69" display="Weighted Squat Jumps"/>
    <hyperlink ref="U22:V22" r:id="rId70" display="Power Step Up"/>
    <hyperlink ref="K16:L16" r:id="rId71" display="Prone Hip Flexor"/>
    <hyperlink ref="H15:I15" r:id="rId72" display="0:3:0"/>
    <hyperlink ref="H16:I16" r:id="rId73" display="0:3:0:0"/>
    <hyperlink ref="H20:I20" r:id="rId74" display="0:2:0:0"/>
    <hyperlink ref="H24:I24" r:id="rId75" display="0:3:0:0"/>
    <hyperlink ref="H32:I32" r:id="rId76" display="0:3:0:0"/>
    <hyperlink ref="H38:I38" r:id="rId77" display="0:2:0:0"/>
    <hyperlink ref="R36:S36" r:id="rId78" display="0:2:0:0"/>
    <hyperlink ref="R33:S33" r:id="rId79" display="0:3:0:0"/>
    <hyperlink ref="R31:S31" r:id="rId80" display="0:3:0:0"/>
    <hyperlink ref="R30:S30" r:id="rId81" display="0:2:0:0"/>
    <hyperlink ref="R16:S16" r:id="rId82" display="0:3:0:0"/>
    <hyperlink ref="AB16:AC16" r:id="rId83" display="4:0:0:0"/>
    <hyperlink ref="AB20:AC20" r:id="rId84" display="0:2:0:0"/>
    <hyperlink ref="AB24:AC24" r:id="rId85" display="0:3:0:0"/>
  </hyperlinks>
  <pageMargins left="0.45" right="0.2" top="0.25" bottom="0.25" header="0.05" footer="0.05"/>
  <pageSetup scale="99" orientation="landscape" r:id="rId86"/>
  <drawing r:id="rId8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A14" sqref="A14:B14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02" t="s">
        <v>216</v>
      </c>
      <c r="C3" s="203"/>
      <c r="D3" s="203"/>
      <c r="E3" s="203"/>
      <c r="F3" s="203"/>
      <c r="G3" s="204"/>
      <c r="H3" s="5"/>
      <c r="I3" s="3"/>
      <c r="J3" s="24"/>
      <c r="K3" s="206"/>
      <c r="L3" s="202" t="s">
        <v>220</v>
      </c>
      <c r="M3" s="203"/>
      <c r="N3" s="203"/>
      <c r="O3" s="203"/>
      <c r="P3" s="203"/>
      <c r="Q3" s="204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89" t="s">
        <v>217</v>
      </c>
      <c r="C4" s="290"/>
      <c r="D4" s="290"/>
      <c r="E4" s="290"/>
      <c r="F4" s="290"/>
      <c r="G4" s="291"/>
      <c r="H4" s="5"/>
      <c r="I4" s="2"/>
      <c r="J4" s="24"/>
      <c r="K4" s="206"/>
      <c r="L4" s="202" t="s">
        <v>221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86" t="s">
        <v>215</v>
      </c>
      <c r="C5" s="287"/>
      <c r="D5" s="287"/>
      <c r="E5" s="287"/>
      <c r="F5" s="287"/>
      <c r="G5" s="288"/>
      <c r="H5" s="5"/>
      <c r="I5" s="2"/>
      <c r="J5" s="24"/>
      <c r="K5" s="206"/>
      <c r="L5" s="202" t="s">
        <v>287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219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248</v>
      </c>
      <c r="D9" s="190"/>
      <c r="E9" s="190"/>
      <c r="F9" s="292"/>
      <c r="G9" s="189" t="s">
        <v>249</v>
      </c>
      <c r="H9" s="190"/>
      <c r="I9" s="292"/>
      <c r="J9" s="24"/>
      <c r="K9" s="196" t="s">
        <v>68</v>
      </c>
      <c r="L9" s="197"/>
      <c r="M9" s="189" t="s">
        <v>248</v>
      </c>
      <c r="N9" s="190"/>
      <c r="O9" s="190"/>
      <c r="P9" s="292"/>
      <c r="Q9" s="189" t="s">
        <v>249</v>
      </c>
      <c r="R9" s="190"/>
      <c r="S9" s="292"/>
      <c r="T9" s="24"/>
      <c r="U9" s="196" t="s">
        <v>69</v>
      </c>
      <c r="V9" s="197"/>
      <c r="W9" s="189" t="s">
        <v>248</v>
      </c>
      <c r="X9" s="190"/>
      <c r="Y9" s="190"/>
      <c r="Z9" s="292"/>
      <c r="AA9" s="189" t="s">
        <v>249</v>
      </c>
      <c r="AB9" s="190"/>
      <c r="AC9" s="292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CEILING((52.5%*N8),5)</f>
        <v>55</v>
      </c>
      <c r="E11" s="74" t="s">
        <v>60</v>
      </c>
      <c r="F11" s="40">
        <f>CEILING((57.5%*N8),5)</f>
        <v>60</v>
      </c>
      <c r="G11" s="39">
        <v>1</v>
      </c>
      <c r="H11" s="200"/>
      <c r="I11" s="201"/>
      <c r="J11" s="24"/>
      <c r="K11" s="174" t="s">
        <v>8</v>
      </c>
      <c r="L11" s="175"/>
      <c r="M11" s="37">
        <v>5</v>
      </c>
      <c r="N11" s="38">
        <f>CEILING((57.5%*N8),5)</f>
        <v>60</v>
      </c>
      <c r="O11" s="74" t="s">
        <v>60</v>
      </c>
      <c r="P11" s="40">
        <f>CEILING((62.5%*N8),5)</f>
        <v>65</v>
      </c>
      <c r="Q11" s="39">
        <v>1</v>
      </c>
      <c r="R11" s="293"/>
      <c r="S11" s="294"/>
      <c r="T11" s="24"/>
      <c r="U11" s="174" t="s">
        <v>176</v>
      </c>
      <c r="V11" s="175"/>
      <c r="W11" s="37">
        <v>5</v>
      </c>
      <c r="X11" s="38">
        <f>CEILING((52.5%*S8),5)</f>
        <v>55</v>
      </c>
      <c r="Y11" s="75" t="s">
        <v>60</v>
      </c>
      <c r="Z11" s="40">
        <f>CEILING((57.5%*S8),5)</f>
        <v>60</v>
      </c>
      <c r="AA11" s="39">
        <v>1</v>
      </c>
      <c r="AB11" s="293"/>
      <c r="AC11" s="294"/>
      <c r="AD11" s="1"/>
    </row>
    <row r="12" spans="1:30" ht="12.75" x14ac:dyDescent="0.2">
      <c r="A12" s="187" t="s">
        <v>224</v>
      </c>
      <c r="B12" s="188"/>
      <c r="C12" s="49">
        <v>3</v>
      </c>
      <c r="D12" s="43">
        <f>CEILING((67.5%*N8),5)</f>
        <v>70</v>
      </c>
      <c r="E12" s="44" t="s">
        <v>60</v>
      </c>
      <c r="F12" s="45">
        <f>CEILING((72.5%*N8),5)</f>
        <v>75</v>
      </c>
      <c r="G12" s="44">
        <v>1</v>
      </c>
      <c r="H12" s="181"/>
      <c r="I12" s="182"/>
      <c r="J12" s="24"/>
      <c r="K12" s="297"/>
      <c r="L12" s="298"/>
      <c r="M12" s="42">
        <v>3</v>
      </c>
      <c r="N12" s="43">
        <f>CEILING((77.5%*N8),5)</f>
        <v>80</v>
      </c>
      <c r="O12" s="44" t="s">
        <v>60</v>
      </c>
      <c r="P12" s="45">
        <f>CEILING((82.5%*N8),5)</f>
        <v>85</v>
      </c>
      <c r="Q12" s="44">
        <v>1</v>
      </c>
      <c r="R12" s="299"/>
      <c r="S12" s="300"/>
      <c r="T12" s="24"/>
      <c r="U12" s="187" t="s">
        <v>224</v>
      </c>
      <c r="V12" s="188"/>
      <c r="W12" s="49">
        <v>3</v>
      </c>
      <c r="X12" s="43">
        <f>CEILING((67.5%*S8),5)</f>
        <v>70</v>
      </c>
      <c r="Y12" s="44" t="s">
        <v>60</v>
      </c>
      <c r="Z12" s="45">
        <f>CEILING((72.5%*S8),5)</f>
        <v>75</v>
      </c>
      <c r="AA12" s="44">
        <v>1</v>
      </c>
      <c r="AB12" s="299"/>
      <c r="AC12" s="300"/>
      <c r="AD12" s="1"/>
    </row>
    <row r="13" spans="1:30" ht="12.75" x14ac:dyDescent="0.2">
      <c r="A13" s="172" t="s">
        <v>225</v>
      </c>
      <c r="B13" s="173"/>
      <c r="C13" s="50">
        <v>5</v>
      </c>
      <c r="D13" s="43"/>
      <c r="E13" s="44"/>
      <c r="F13" s="45"/>
      <c r="G13" s="90">
        <v>2</v>
      </c>
      <c r="H13" s="149"/>
      <c r="I13" s="150"/>
      <c r="J13" s="24"/>
      <c r="K13" s="187" t="s">
        <v>268</v>
      </c>
      <c r="L13" s="188"/>
      <c r="M13" s="63">
        <v>2</v>
      </c>
      <c r="N13" s="43">
        <f>CEILING((82.5%*N8),5)</f>
        <v>85</v>
      </c>
      <c r="O13" s="44" t="s">
        <v>60</v>
      </c>
      <c r="P13" s="45">
        <f>CEILING((87.5%*N8),5)</f>
        <v>90</v>
      </c>
      <c r="Q13" s="44">
        <v>1</v>
      </c>
      <c r="R13" s="299"/>
      <c r="S13" s="300"/>
      <c r="T13" s="24"/>
      <c r="U13" s="297" t="s">
        <v>279</v>
      </c>
      <c r="V13" s="298"/>
      <c r="W13" s="49">
        <v>5</v>
      </c>
      <c r="X13" s="43"/>
      <c r="Y13" s="44"/>
      <c r="Z13" s="45"/>
      <c r="AA13" s="44">
        <v>2</v>
      </c>
      <c r="AB13" s="295"/>
      <c r="AC13" s="296"/>
      <c r="AD13" s="1"/>
    </row>
    <row r="14" spans="1:30" ht="12.75" x14ac:dyDescent="0.2">
      <c r="A14" s="187" t="s">
        <v>224</v>
      </c>
      <c r="B14" s="188"/>
      <c r="C14" s="50"/>
      <c r="D14" s="43"/>
      <c r="E14" s="44"/>
      <c r="F14" s="45"/>
      <c r="G14" s="51"/>
      <c r="H14" s="149"/>
      <c r="I14" s="150"/>
      <c r="J14" s="24"/>
      <c r="K14" s="307"/>
      <c r="L14" s="308"/>
      <c r="M14" s="50" t="s">
        <v>302</v>
      </c>
      <c r="N14" s="43">
        <f>CEILING((90%*N8),5)</f>
        <v>90</v>
      </c>
      <c r="O14" s="44" t="s">
        <v>60</v>
      </c>
      <c r="P14" s="45">
        <f>CEILING((95%*N8),5)</f>
        <v>95</v>
      </c>
      <c r="Q14" s="102">
        <v>1</v>
      </c>
      <c r="R14" s="313" t="s">
        <v>301</v>
      </c>
      <c r="S14" s="314"/>
      <c r="T14" s="24"/>
      <c r="U14" s="187" t="s">
        <v>224</v>
      </c>
      <c r="V14" s="188"/>
      <c r="W14" s="50"/>
      <c r="X14" s="43"/>
      <c r="Y14" s="44"/>
      <c r="Z14" s="45"/>
      <c r="AA14" s="51"/>
      <c r="AB14" s="295"/>
      <c r="AC14" s="296"/>
      <c r="AD14" s="1"/>
    </row>
    <row r="15" spans="1:30" ht="13.5" thickBot="1" x14ac:dyDescent="0.25">
      <c r="A15" s="170" t="s">
        <v>226</v>
      </c>
      <c r="B15" s="171"/>
      <c r="C15" s="52">
        <v>5</v>
      </c>
      <c r="D15" s="53"/>
      <c r="E15" s="54"/>
      <c r="F15" s="55"/>
      <c r="G15" s="54">
        <v>2</v>
      </c>
      <c r="H15" s="305"/>
      <c r="I15" s="306"/>
      <c r="J15" s="24"/>
      <c r="K15" s="303"/>
      <c r="L15" s="304"/>
      <c r="M15" s="50" t="s">
        <v>302</v>
      </c>
      <c r="N15" s="43">
        <f>CEILING((90%*N8),5)</f>
        <v>90</v>
      </c>
      <c r="O15" s="44" t="s">
        <v>60</v>
      </c>
      <c r="P15" s="45">
        <f>CEILING((95%*N8),5)</f>
        <v>95</v>
      </c>
      <c r="Q15" s="54">
        <v>1</v>
      </c>
      <c r="R15" s="313" t="s">
        <v>301</v>
      </c>
      <c r="S15" s="314"/>
      <c r="T15" s="24"/>
      <c r="U15" s="303" t="s">
        <v>280</v>
      </c>
      <c r="V15" s="304"/>
      <c r="W15" s="52">
        <v>5</v>
      </c>
      <c r="X15" s="53"/>
      <c r="Y15" s="54"/>
      <c r="Z15" s="55"/>
      <c r="AA15" s="54">
        <v>2</v>
      </c>
      <c r="AB15" s="305"/>
      <c r="AC15" s="306"/>
      <c r="AD15" s="1"/>
    </row>
    <row r="16" spans="1:30" ht="15" customHeight="1" x14ac:dyDescent="0.2">
      <c r="A16" s="174" t="s">
        <v>298</v>
      </c>
      <c r="B16" s="175"/>
      <c r="C16" s="76">
        <v>3</v>
      </c>
      <c r="D16" s="77">
        <f>CEILING((68%*N8),5)</f>
        <v>70</v>
      </c>
      <c r="E16" s="56" t="s">
        <v>60</v>
      </c>
      <c r="F16" s="78">
        <f>CEILING((73%*N8),5)</f>
        <v>75</v>
      </c>
      <c r="G16" s="56">
        <v>4</v>
      </c>
      <c r="H16" s="249" t="s">
        <v>299</v>
      </c>
      <c r="I16" s="250"/>
      <c r="J16" s="24"/>
      <c r="K16" s="174" t="s">
        <v>226</v>
      </c>
      <c r="L16" s="175"/>
      <c r="M16" s="37">
        <v>5</v>
      </c>
      <c r="N16" s="136" t="s">
        <v>59</v>
      </c>
      <c r="O16" s="137"/>
      <c r="P16" s="138"/>
      <c r="Q16" s="39">
        <v>3</v>
      </c>
      <c r="R16" s="249"/>
      <c r="S16" s="250"/>
      <c r="T16" s="24"/>
      <c r="U16" s="174" t="s">
        <v>176</v>
      </c>
      <c r="V16" s="175"/>
      <c r="W16" s="37">
        <v>5</v>
      </c>
      <c r="X16" s="38">
        <f>CEILING((75%*S8),5)</f>
        <v>75</v>
      </c>
      <c r="Y16" s="39" t="s">
        <v>60</v>
      </c>
      <c r="Z16" s="40">
        <f>CEILING((80%*S8),5)</f>
        <v>80</v>
      </c>
      <c r="AA16" s="39">
        <v>4</v>
      </c>
      <c r="AB16" s="249" t="s">
        <v>299</v>
      </c>
      <c r="AC16" s="250"/>
      <c r="AD16" s="1"/>
    </row>
    <row r="17" spans="1:30" x14ac:dyDescent="0.2">
      <c r="A17" s="187" t="s">
        <v>224</v>
      </c>
      <c r="B17" s="188"/>
      <c r="C17" s="42"/>
      <c r="D17" s="43"/>
      <c r="E17" s="44"/>
      <c r="F17" s="45"/>
      <c r="G17" s="44"/>
      <c r="H17" s="185"/>
      <c r="I17" s="186"/>
      <c r="J17" s="24"/>
      <c r="K17" s="341" t="s">
        <v>224</v>
      </c>
      <c r="L17" s="342"/>
      <c r="M17" s="42"/>
      <c r="N17" s="43"/>
      <c r="O17" s="44"/>
      <c r="P17" s="45"/>
      <c r="Q17" s="44"/>
      <c r="R17" s="299"/>
      <c r="S17" s="300"/>
      <c r="T17" s="24"/>
      <c r="U17" s="187" t="s">
        <v>224</v>
      </c>
      <c r="V17" s="188"/>
      <c r="W17" s="42"/>
      <c r="X17" s="43"/>
      <c r="Y17" s="44"/>
      <c r="Z17" s="45"/>
      <c r="AA17" s="44"/>
      <c r="AB17" s="299"/>
      <c r="AC17" s="300"/>
      <c r="AD17" s="1"/>
    </row>
    <row r="18" spans="1:30" ht="15" customHeight="1" x14ac:dyDescent="0.2">
      <c r="A18" s="172" t="s">
        <v>183</v>
      </c>
      <c r="B18" s="173"/>
      <c r="C18" s="49">
        <v>4</v>
      </c>
      <c r="D18" s="142" t="s">
        <v>59</v>
      </c>
      <c r="E18" s="143"/>
      <c r="F18" s="144"/>
      <c r="G18" s="44">
        <v>4</v>
      </c>
      <c r="H18" s="181"/>
      <c r="I18" s="182"/>
      <c r="J18" s="24"/>
      <c r="K18" s="297" t="s">
        <v>271</v>
      </c>
      <c r="L18" s="298"/>
      <c r="M18" s="49">
        <v>6</v>
      </c>
      <c r="N18" s="142" t="s">
        <v>194</v>
      </c>
      <c r="O18" s="143"/>
      <c r="P18" s="144"/>
      <c r="Q18" s="44">
        <v>3</v>
      </c>
      <c r="R18" s="295"/>
      <c r="S18" s="296"/>
      <c r="T18" s="24"/>
      <c r="U18" s="183" t="s">
        <v>282</v>
      </c>
      <c r="V18" s="184"/>
      <c r="W18" s="49">
        <v>5</v>
      </c>
      <c r="X18" s="43"/>
      <c r="Y18" s="44"/>
      <c r="Z18" s="45"/>
      <c r="AA18" s="44">
        <v>4</v>
      </c>
      <c r="AB18" s="295"/>
      <c r="AC18" s="296"/>
      <c r="AD18" s="1"/>
    </row>
    <row r="19" spans="1:30" x14ac:dyDescent="0.2">
      <c r="A19" s="187" t="s">
        <v>224</v>
      </c>
      <c r="B19" s="188"/>
      <c r="C19" s="50"/>
      <c r="D19" s="43"/>
      <c r="E19" s="44"/>
      <c r="F19" s="45"/>
      <c r="G19" s="57"/>
      <c r="H19" s="181"/>
      <c r="I19" s="182"/>
      <c r="J19" s="24"/>
      <c r="K19" s="187" t="s">
        <v>224</v>
      </c>
      <c r="L19" s="188"/>
      <c r="M19" s="50"/>
      <c r="N19" s="43"/>
      <c r="O19" s="44"/>
      <c r="P19" s="45"/>
      <c r="Q19" s="51"/>
      <c r="R19" s="295"/>
      <c r="S19" s="296"/>
      <c r="T19" s="24"/>
      <c r="U19" s="187" t="s">
        <v>224</v>
      </c>
      <c r="V19" s="188"/>
      <c r="W19" s="50"/>
      <c r="X19" s="43"/>
      <c r="Y19" s="44"/>
      <c r="Z19" s="45"/>
      <c r="AA19" s="51"/>
      <c r="AB19" s="295"/>
      <c r="AC19" s="296"/>
      <c r="AD19" s="1"/>
    </row>
    <row r="20" spans="1:30" ht="13.5" thickBot="1" x14ac:dyDescent="0.25">
      <c r="A20" s="228" t="s">
        <v>283</v>
      </c>
      <c r="B20" s="229"/>
      <c r="C20" s="91">
        <v>4</v>
      </c>
      <c r="D20" s="88">
        <f>CEILING((7.5%*N8),5)</f>
        <v>10</v>
      </c>
      <c r="E20" s="57" t="s">
        <v>60</v>
      </c>
      <c r="F20" s="89">
        <f>CEILING((12.5%*N8),5)</f>
        <v>15</v>
      </c>
      <c r="G20" s="57">
        <v>4</v>
      </c>
      <c r="H20" s="313" t="s">
        <v>300</v>
      </c>
      <c r="I20" s="314"/>
      <c r="J20" s="24"/>
      <c r="K20" s="303" t="s">
        <v>269</v>
      </c>
      <c r="L20" s="304"/>
      <c r="M20" s="52">
        <v>9</v>
      </c>
      <c r="N20" s="53"/>
      <c r="O20" s="54">
        <v>10</v>
      </c>
      <c r="P20" s="55"/>
      <c r="Q20" s="54">
        <v>3</v>
      </c>
      <c r="R20" s="305" t="s">
        <v>270</v>
      </c>
      <c r="S20" s="306"/>
      <c r="T20" s="24"/>
      <c r="U20" s="228" t="s">
        <v>283</v>
      </c>
      <c r="V20" s="229"/>
      <c r="W20" s="91">
        <v>5</v>
      </c>
      <c r="X20" s="88">
        <f>CEILING((7.5%*S8),5)</f>
        <v>10</v>
      </c>
      <c r="Y20" s="57" t="s">
        <v>60</v>
      </c>
      <c r="Z20" s="89">
        <f>CEILING((12.5%*S8),5)</f>
        <v>15</v>
      </c>
      <c r="AA20" s="57">
        <v>4</v>
      </c>
      <c r="AB20" s="313" t="s">
        <v>300</v>
      </c>
      <c r="AC20" s="314"/>
      <c r="AD20" s="1"/>
    </row>
    <row r="21" spans="1:30" ht="12.75" x14ac:dyDescent="0.2">
      <c r="A21" s="187" t="s">
        <v>224</v>
      </c>
      <c r="B21" s="188"/>
      <c r="C21" s="42"/>
      <c r="D21" s="69"/>
      <c r="E21" s="70"/>
      <c r="F21" s="71"/>
      <c r="G21" s="70"/>
      <c r="H21" s="149"/>
      <c r="I21" s="150"/>
      <c r="J21" s="24"/>
      <c r="K21" s="183" t="s">
        <v>15</v>
      </c>
      <c r="L21" s="184"/>
      <c r="M21" s="37">
        <v>5</v>
      </c>
      <c r="N21" s="38">
        <f>CEILING((57.5%*Q8),5)</f>
        <v>60</v>
      </c>
      <c r="O21" s="75" t="s">
        <v>60</v>
      </c>
      <c r="P21" s="40">
        <f>CEILING((62.5%*Q8),5)</f>
        <v>65</v>
      </c>
      <c r="Q21" s="39">
        <v>1</v>
      </c>
      <c r="R21" s="293"/>
      <c r="S21" s="294"/>
      <c r="T21" s="24"/>
      <c r="U21" s="187" t="s">
        <v>224</v>
      </c>
      <c r="V21" s="188"/>
      <c r="W21" s="63"/>
      <c r="X21" s="43"/>
      <c r="Y21" s="44"/>
      <c r="Z21" s="45"/>
      <c r="AA21" s="44"/>
      <c r="AB21" s="299"/>
      <c r="AC21" s="300"/>
      <c r="AD21" s="1"/>
    </row>
    <row r="22" spans="1:30" ht="12.75" x14ac:dyDescent="0.2">
      <c r="A22" s="183" t="s">
        <v>229</v>
      </c>
      <c r="B22" s="184"/>
      <c r="C22" s="42">
        <v>4</v>
      </c>
      <c r="D22" s="142" t="s">
        <v>59</v>
      </c>
      <c r="E22" s="143"/>
      <c r="F22" s="144"/>
      <c r="G22" s="44">
        <v>4</v>
      </c>
      <c r="H22" s="185"/>
      <c r="I22" s="186"/>
      <c r="J22" s="24"/>
      <c r="K22" s="297"/>
      <c r="L22" s="298"/>
      <c r="M22" s="42">
        <v>3</v>
      </c>
      <c r="N22" s="43">
        <f>CEILING((77.5%*Q8),5)</f>
        <v>80</v>
      </c>
      <c r="O22" s="44" t="s">
        <v>60</v>
      </c>
      <c r="P22" s="45">
        <f>CEILING((82.5%*Q8),5)</f>
        <v>85</v>
      </c>
      <c r="Q22" s="44">
        <v>1</v>
      </c>
      <c r="R22" s="299"/>
      <c r="S22" s="300"/>
      <c r="T22" s="24"/>
      <c r="U22" s="183" t="s">
        <v>229</v>
      </c>
      <c r="V22" s="184"/>
      <c r="W22" s="42">
        <v>5</v>
      </c>
      <c r="X22" s="43"/>
      <c r="Y22" s="44"/>
      <c r="Z22" s="45"/>
      <c r="AA22" s="44">
        <v>4</v>
      </c>
      <c r="AB22" s="299"/>
      <c r="AC22" s="300"/>
      <c r="AD22" s="1"/>
    </row>
    <row r="23" spans="1:30" x14ac:dyDescent="0.2">
      <c r="A23" s="187" t="s">
        <v>224</v>
      </c>
      <c r="B23" s="188"/>
      <c r="C23" s="49"/>
      <c r="D23" s="43"/>
      <c r="E23" s="44"/>
      <c r="F23" s="45"/>
      <c r="G23" s="44"/>
      <c r="H23" s="181"/>
      <c r="I23" s="182"/>
      <c r="J23" s="24"/>
      <c r="K23" s="187" t="s">
        <v>268</v>
      </c>
      <c r="L23" s="188"/>
      <c r="M23" s="49">
        <v>2</v>
      </c>
      <c r="N23" s="43">
        <f>CEILING((82.5%*Q8),5)</f>
        <v>85</v>
      </c>
      <c r="O23" s="44" t="s">
        <v>60</v>
      </c>
      <c r="P23" s="45">
        <f>CEILING((87.5%*Q8),5)</f>
        <v>90</v>
      </c>
      <c r="Q23" s="44">
        <v>1</v>
      </c>
      <c r="R23" s="299"/>
      <c r="S23" s="300"/>
      <c r="T23" s="24"/>
      <c r="U23" s="187" t="s">
        <v>224</v>
      </c>
      <c r="V23" s="188"/>
      <c r="W23" s="49"/>
      <c r="X23" s="43"/>
      <c r="Y23" s="44"/>
      <c r="Z23" s="45"/>
      <c r="AA23" s="44"/>
      <c r="AB23" s="295"/>
      <c r="AC23" s="296"/>
      <c r="AD23" s="1"/>
    </row>
    <row r="24" spans="1:30" ht="12.75" x14ac:dyDescent="0.2">
      <c r="A24" s="172" t="s">
        <v>9</v>
      </c>
      <c r="B24" s="173"/>
      <c r="C24" s="50">
        <v>5</v>
      </c>
      <c r="D24" s="43">
        <f>CEILING((45%*Q8),5)</f>
        <v>45</v>
      </c>
      <c r="E24" s="79" t="s">
        <v>60</v>
      </c>
      <c r="F24" s="45">
        <f>CEILING((49%*Q8),5)</f>
        <v>50</v>
      </c>
      <c r="G24" s="51">
        <v>4</v>
      </c>
      <c r="H24" s="319" t="s">
        <v>300</v>
      </c>
      <c r="I24" s="320"/>
      <c r="J24" s="24"/>
      <c r="K24" s="307"/>
      <c r="L24" s="308"/>
      <c r="M24" s="50" t="s">
        <v>302</v>
      </c>
      <c r="N24" s="43">
        <f>CEILING((90%*Q8),5)</f>
        <v>90</v>
      </c>
      <c r="O24" s="44" t="s">
        <v>60</v>
      </c>
      <c r="P24" s="45">
        <f>CEILING((95%*Q8),5)</f>
        <v>95</v>
      </c>
      <c r="Q24" s="102">
        <v>1</v>
      </c>
      <c r="R24" s="319" t="s">
        <v>301</v>
      </c>
      <c r="S24" s="320"/>
      <c r="T24" s="24"/>
      <c r="U24" s="297" t="s">
        <v>284</v>
      </c>
      <c r="V24" s="298"/>
      <c r="W24" s="50">
        <v>6</v>
      </c>
      <c r="X24" s="43">
        <f>CEILING((60%*Q8),5)</f>
        <v>60</v>
      </c>
      <c r="Y24" s="44" t="s">
        <v>60</v>
      </c>
      <c r="Z24" s="45">
        <f>CEILING((65%*Q8),5)</f>
        <v>65</v>
      </c>
      <c r="AA24" s="51">
        <v>4</v>
      </c>
      <c r="AB24" s="319" t="s">
        <v>300</v>
      </c>
      <c r="AC24" s="320"/>
      <c r="AD24" s="1"/>
    </row>
    <row r="25" spans="1:30" ht="13.5" thickBot="1" x14ac:dyDescent="0.25">
      <c r="A25" s="315" t="s">
        <v>224</v>
      </c>
      <c r="B25" s="316"/>
      <c r="C25" s="91"/>
      <c r="D25" s="88"/>
      <c r="E25" s="57"/>
      <c r="F25" s="89"/>
      <c r="G25" s="57"/>
      <c r="H25" s="317"/>
      <c r="I25" s="318"/>
      <c r="J25" s="24"/>
      <c r="K25" s="303"/>
      <c r="L25" s="304"/>
      <c r="M25" s="50" t="s">
        <v>302</v>
      </c>
      <c r="N25" s="43">
        <f>CEILING((90%*Q8),5)</f>
        <v>90</v>
      </c>
      <c r="O25" s="44" t="s">
        <v>60</v>
      </c>
      <c r="P25" s="45">
        <f>CEILING((95%*Q8),5)</f>
        <v>95</v>
      </c>
      <c r="Q25" s="54">
        <v>1</v>
      </c>
      <c r="R25" s="301" t="s">
        <v>301</v>
      </c>
      <c r="S25" s="302"/>
      <c r="T25" s="24"/>
      <c r="U25" s="303"/>
      <c r="V25" s="304"/>
      <c r="W25" s="52"/>
      <c r="X25" s="53"/>
      <c r="Y25" s="54"/>
      <c r="Z25" s="55"/>
      <c r="AA25" s="54"/>
      <c r="AB25" s="239" t="s">
        <v>231</v>
      </c>
      <c r="AC25" s="240"/>
      <c r="AD25" s="1"/>
    </row>
    <row r="26" spans="1:30" ht="13.5" thickBot="1" x14ac:dyDescent="0.25">
      <c r="A26" s="170" t="s">
        <v>230</v>
      </c>
      <c r="B26" s="171"/>
      <c r="C26" s="52">
        <v>5</v>
      </c>
      <c r="D26" s="53">
        <f>CEILING((15%*Q8),5)</f>
        <v>15</v>
      </c>
      <c r="E26" s="54" t="s">
        <v>60</v>
      </c>
      <c r="F26" s="55">
        <f>CEILING((17.5%*Q8),5)</f>
        <v>20</v>
      </c>
      <c r="G26" s="54">
        <v>4</v>
      </c>
      <c r="H26" s="239" t="s">
        <v>231</v>
      </c>
      <c r="I26" s="240"/>
      <c r="J26" s="24"/>
      <c r="K26" s="311" t="s">
        <v>272</v>
      </c>
      <c r="L26" s="312"/>
      <c r="M26" s="37">
        <v>5</v>
      </c>
      <c r="N26" s="92">
        <f>CEILING((8%*Q8),5)</f>
        <v>10</v>
      </c>
      <c r="O26" s="93" t="s">
        <v>60</v>
      </c>
      <c r="P26" s="94">
        <f>CEILING((9%*Q8),5)</f>
        <v>10</v>
      </c>
      <c r="Q26" s="39">
        <v>3</v>
      </c>
      <c r="R26" s="293"/>
      <c r="S26" s="294"/>
      <c r="T26" s="24"/>
      <c r="U26" s="172" t="s">
        <v>33</v>
      </c>
      <c r="V26" s="173"/>
      <c r="W26" s="37">
        <v>10</v>
      </c>
      <c r="X26" s="38">
        <f>CEILING((20%*Q8),5)</f>
        <v>20</v>
      </c>
      <c r="Y26" s="75" t="s">
        <v>60</v>
      </c>
      <c r="Z26" s="40">
        <f>CEILING((26%*Q8),5)</f>
        <v>30</v>
      </c>
      <c r="AA26" s="39">
        <v>3</v>
      </c>
      <c r="AB26" s="293"/>
      <c r="AC26" s="294"/>
      <c r="AD26" s="1"/>
    </row>
    <row r="27" spans="1:30" ht="12.75" x14ac:dyDescent="0.2">
      <c r="A27" s="183" t="s">
        <v>15</v>
      </c>
      <c r="B27" s="184"/>
      <c r="C27" s="95">
        <v>5</v>
      </c>
      <c r="D27" s="38">
        <f>CEILING((52.5%*Q8),5)</f>
        <v>55</v>
      </c>
      <c r="E27" s="75" t="s">
        <v>60</v>
      </c>
      <c r="F27" s="40">
        <f>CEILING((57.5%*Q8),5)</f>
        <v>60</v>
      </c>
      <c r="G27" s="47">
        <v>1</v>
      </c>
      <c r="H27" s="321"/>
      <c r="I27" s="322"/>
      <c r="J27" s="24"/>
      <c r="K27" s="187" t="s">
        <v>224</v>
      </c>
      <c r="L27" s="188"/>
      <c r="M27" s="42"/>
      <c r="N27" s="43"/>
      <c r="O27" s="44"/>
      <c r="P27" s="45"/>
      <c r="Q27" s="44"/>
      <c r="R27" s="299"/>
      <c r="S27" s="300"/>
      <c r="T27" s="24"/>
      <c r="U27" s="187" t="s">
        <v>224</v>
      </c>
      <c r="V27" s="188"/>
      <c r="W27" s="42"/>
      <c r="X27" s="43"/>
      <c r="Y27" s="44"/>
      <c r="Z27" s="45"/>
      <c r="AA27" s="44"/>
      <c r="AB27" s="299"/>
      <c r="AC27" s="300"/>
      <c r="AD27" s="1"/>
    </row>
    <row r="28" spans="1:30" ht="12.75" x14ac:dyDescent="0.2">
      <c r="A28" s="187" t="s">
        <v>224</v>
      </c>
      <c r="B28" s="188"/>
      <c r="C28" s="50">
        <v>3</v>
      </c>
      <c r="D28" s="43">
        <f>CEILING((67.5%*Q8),5)</f>
        <v>70</v>
      </c>
      <c r="E28" s="44" t="s">
        <v>60</v>
      </c>
      <c r="F28" s="45">
        <f>CEILING((72.5%*Q8),5)</f>
        <v>75</v>
      </c>
      <c r="G28" s="44">
        <v>1</v>
      </c>
      <c r="H28" s="149"/>
      <c r="I28" s="150"/>
      <c r="J28" s="24"/>
      <c r="K28" s="297" t="s">
        <v>274</v>
      </c>
      <c r="L28" s="298"/>
      <c r="M28" s="49">
        <v>12</v>
      </c>
      <c r="N28" s="96" t="s">
        <v>273</v>
      </c>
      <c r="O28" s="97" t="s">
        <v>60</v>
      </c>
      <c r="P28" s="98" t="s">
        <v>275</v>
      </c>
      <c r="Q28" s="44">
        <v>3</v>
      </c>
      <c r="R28" s="295"/>
      <c r="S28" s="296"/>
      <c r="T28" s="24"/>
      <c r="U28" s="172" t="s">
        <v>61</v>
      </c>
      <c r="V28" s="173"/>
      <c r="W28" s="63">
        <v>10</v>
      </c>
      <c r="X28" s="43">
        <f>CEILING((17%*N8),5)</f>
        <v>20</v>
      </c>
      <c r="Y28" s="44" t="s">
        <v>60</v>
      </c>
      <c r="Z28" s="45">
        <f>CEILING((20%*N8),5)</f>
        <v>20</v>
      </c>
      <c r="AA28" s="44">
        <v>3</v>
      </c>
      <c r="AB28" s="295"/>
      <c r="AC28" s="296"/>
      <c r="AD28" s="1"/>
    </row>
    <row r="29" spans="1:30" ht="12.75" x14ac:dyDescent="0.2">
      <c r="A29" s="172" t="s">
        <v>232</v>
      </c>
      <c r="B29" s="173"/>
      <c r="C29" s="91">
        <v>5</v>
      </c>
      <c r="D29" s="142">
        <v>2.5</v>
      </c>
      <c r="E29" s="143"/>
      <c r="F29" s="144"/>
      <c r="G29" s="51">
        <v>2</v>
      </c>
      <c r="H29" s="149"/>
      <c r="I29" s="150"/>
      <c r="J29" s="24"/>
      <c r="K29" s="187" t="s">
        <v>224</v>
      </c>
      <c r="L29" s="188"/>
      <c r="M29" s="50"/>
      <c r="N29" s="43"/>
      <c r="O29" s="44"/>
      <c r="P29" s="45"/>
      <c r="Q29" s="51"/>
      <c r="R29" s="295"/>
      <c r="S29" s="296"/>
      <c r="T29" s="24"/>
      <c r="U29" s="187" t="s">
        <v>224</v>
      </c>
      <c r="V29" s="188"/>
      <c r="W29" s="50"/>
      <c r="X29" s="43"/>
      <c r="Y29" s="44"/>
      <c r="Z29" s="45"/>
      <c r="AA29" s="51"/>
      <c r="AB29" s="295"/>
      <c r="AC29" s="296"/>
      <c r="AD29" s="1"/>
    </row>
    <row r="30" spans="1:30" ht="13.5" thickBot="1" x14ac:dyDescent="0.25">
      <c r="A30" s="187" t="s">
        <v>224</v>
      </c>
      <c r="B30" s="188"/>
      <c r="C30" s="91"/>
      <c r="D30" s="43"/>
      <c r="E30" s="44"/>
      <c r="F30" s="45"/>
      <c r="G30" s="57"/>
      <c r="H30" s="325"/>
      <c r="I30" s="326"/>
      <c r="J30" s="24"/>
      <c r="K30" s="303" t="s">
        <v>278</v>
      </c>
      <c r="L30" s="304"/>
      <c r="M30" s="52">
        <v>5</v>
      </c>
      <c r="N30" s="99"/>
      <c r="O30" s="100"/>
      <c r="P30" s="101"/>
      <c r="Q30" s="54">
        <v>3</v>
      </c>
      <c r="R30" s="301" t="s">
        <v>293</v>
      </c>
      <c r="S30" s="302"/>
      <c r="T30" s="24"/>
      <c r="U30" s="170" t="s">
        <v>196</v>
      </c>
      <c r="V30" s="171"/>
      <c r="W30" s="52">
        <v>14</v>
      </c>
      <c r="X30" s="99"/>
      <c r="Y30" s="100"/>
      <c r="Z30" s="101"/>
      <c r="AA30" s="54">
        <v>3</v>
      </c>
      <c r="AB30" s="305"/>
      <c r="AC30" s="306"/>
      <c r="AD30" s="1"/>
    </row>
    <row r="31" spans="1:30" ht="13.5" thickBot="1" x14ac:dyDescent="0.25">
      <c r="A31" s="170" t="s">
        <v>233</v>
      </c>
      <c r="B31" s="171"/>
      <c r="C31" s="52">
        <v>6</v>
      </c>
      <c r="D31" s="220" t="s">
        <v>234</v>
      </c>
      <c r="E31" s="221"/>
      <c r="F31" s="222"/>
      <c r="G31" s="54">
        <v>2</v>
      </c>
      <c r="H31" s="323"/>
      <c r="I31" s="324"/>
      <c r="J31" s="24"/>
      <c r="K31" s="311" t="s">
        <v>276</v>
      </c>
      <c r="L31" s="312"/>
      <c r="M31" s="37">
        <v>5</v>
      </c>
      <c r="N31" s="38">
        <f>CEILING((80%*N8),5)</f>
        <v>80</v>
      </c>
      <c r="O31" s="39" t="s">
        <v>60</v>
      </c>
      <c r="P31" s="40">
        <f>CEILING((88%*N8),5)</f>
        <v>90</v>
      </c>
      <c r="Q31" s="39">
        <v>3</v>
      </c>
      <c r="R31" s="249" t="s">
        <v>299</v>
      </c>
      <c r="S31" s="250"/>
      <c r="T31" s="24"/>
      <c r="U31" s="311" t="s">
        <v>297</v>
      </c>
      <c r="V31" s="312"/>
      <c r="W31" s="37">
        <v>8</v>
      </c>
      <c r="X31" s="38">
        <f>CEILING((15%*N8),5)</f>
        <v>15</v>
      </c>
      <c r="Y31" s="39" t="s">
        <v>60</v>
      </c>
      <c r="Z31" s="40">
        <f>CEILING((17%*N8),5)</f>
        <v>20</v>
      </c>
      <c r="AA31" s="39">
        <v>3</v>
      </c>
      <c r="AB31" s="293"/>
      <c r="AC31" s="294"/>
      <c r="AD31" s="1"/>
    </row>
    <row r="32" spans="1:30" ht="12.75" x14ac:dyDescent="0.2">
      <c r="A32" s="251" t="s">
        <v>15</v>
      </c>
      <c r="B32" s="252"/>
      <c r="C32" s="76">
        <v>3</v>
      </c>
      <c r="D32" s="77">
        <f>CEILING((68%*Q8),5)</f>
        <v>70</v>
      </c>
      <c r="E32" s="56" t="s">
        <v>60</v>
      </c>
      <c r="F32" s="78">
        <f>CEILING((73%*Q8),5)</f>
        <v>75</v>
      </c>
      <c r="G32" s="56">
        <v>4</v>
      </c>
      <c r="H32" s="249" t="s">
        <v>299</v>
      </c>
      <c r="I32" s="250"/>
      <c r="J32" s="24"/>
      <c r="K32" s="187" t="s">
        <v>224</v>
      </c>
      <c r="L32" s="188"/>
      <c r="M32" s="42"/>
      <c r="N32" s="43"/>
      <c r="O32" s="44"/>
      <c r="P32" s="45"/>
      <c r="Q32" s="44"/>
      <c r="R32" s="226"/>
      <c r="S32" s="227"/>
      <c r="T32" s="24"/>
      <c r="U32" s="187" t="s">
        <v>224</v>
      </c>
      <c r="V32" s="188"/>
      <c r="W32" s="42"/>
      <c r="X32" s="43"/>
      <c r="Y32" s="44"/>
      <c r="Z32" s="45"/>
      <c r="AA32" s="44"/>
      <c r="AB32" s="299"/>
      <c r="AC32" s="300"/>
      <c r="AD32" s="1"/>
    </row>
    <row r="33" spans="1:30" ht="12.75" x14ac:dyDescent="0.2">
      <c r="A33" s="187" t="s">
        <v>224</v>
      </c>
      <c r="B33" s="188"/>
      <c r="C33" s="49"/>
      <c r="D33" s="43"/>
      <c r="E33" s="44"/>
      <c r="F33" s="45"/>
      <c r="G33" s="44"/>
      <c r="H33" s="339"/>
      <c r="I33" s="340"/>
      <c r="J33" s="24"/>
      <c r="K33" s="251" t="s">
        <v>77</v>
      </c>
      <c r="L33" s="252"/>
      <c r="M33" s="49">
        <v>6</v>
      </c>
      <c r="N33" s="43">
        <f>CEILING((27%*Q8),5)</f>
        <v>30</v>
      </c>
      <c r="O33" s="44" t="s">
        <v>60</v>
      </c>
      <c r="P33" s="45">
        <f>CEILING((31%*Q8),5)</f>
        <v>35</v>
      </c>
      <c r="Q33" s="44">
        <v>3</v>
      </c>
      <c r="R33" s="226" t="s">
        <v>299</v>
      </c>
      <c r="S33" s="227"/>
      <c r="T33" s="24"/>
      <c r="U33" s="297" t="s">
        <v>285</v>
      </c>
      <c r="V33" s="298"/>
      <c r="W33" s="49">
        <v>8</v>
      </c>
      <c r="X33" s="43">
        <f>CEILING((19%*Q8),5)</f>
        <v>20</v>
      </c>
      <c r="Y33" s="44" t="s">
        <v>60</v>
      </c>
      <c r="Z33" s="45">
        <f>CEILING((21%*Q8),5)</f>
        <v>25</v>
      </c>
      <c r="AA33" s="44">
        <v>3</v>
      </c>
      <c r="AB33" s="295"/>
      <c r="AC33" s="296"/>
      <c r="AD33" s="1"/>
    </row>
    <row r="34" spans="1:30" ht="12.75" x14ac:dyDescent="0.2">
      <c r="A34" s="172" t="s">
        <v>181</v>
      </c>
      <c r="B34" s="173"/>
      <c r="C34" s="50">
        <v>4</v>
      </c>
      <c r="D34" s="244" t="s">
        <v>236</v>
      </c>
      <c r="E34" s="245"/>
      <c r="F34" s="246"/>
      <c r="G34" s="51">
        <v>4</v>
      </c>
      <c r="H34" s="149"/>
      <c r="I34" s="150"/>
      <c r="J34" s="24"/>
      <c r="K34" s="187" t="s">
        <v>224</v>
      </c>
      <c r="L34" s="188"/>
      <c r="M34" s="50"/>
      <c r="N34" s="43"/>
      <c r="O34" s="44"/>
      <c r="P34" s="45"/>
      <c r="Q34" s="51"/>
      <c r="R34" s="295"/>
      <c r="S34" s="296"/>
      <c r="T34" s="24"/>
      <c r="U34" s="187" t="s">
        <v>224</v>
      </c>
      <c r="V34" s="188"/>
      <c r="W34" s="50"/>
      <c r="X34" s="43"/>
      <c r="Y34" s="44"/>
      <c r="Z34" s="45"/>
      <c r="AA34" s="51"/>
      <c r="AB34" s="295"/>
      <c r="AC34" s="296"/>
      <c r="AD34" s="1"/>
    </row>
    <row r="35" spans="1:30" ht="13.5" thickBot="1" x14ac:dyDescent="0.25">
      <c r="A35" s="327" t="s">
        <v>224</v>
      </c>
      <c r="B35" s="328"/>
      <c r="C35" s="91"/>
      <c r="D35" s="88"/>
      <c r="E35" s="57"/>
      <c r="F35" s="89"/>
      <c r="G35" s="57"/>
      <c r="H35" s="317"/>
      <c r="I35" s="318"/>
      <c r="J35" s="24"/>
      <c r="K35" s="303" t="s">
        <v>277</v>
      </c>
      <c r="L35" s="304"/>
      <c r="M35" s="52">
        <v>6</v>
      </c>
      <c r="N35" s="53">
        <f>CEILING((23%*Q8),5)</f>
        <v>25</v>
      </c>
      <c r="O35" s="54" t="s">
        <v>60</v>
      </c>
      <c r="P35" s="55">
        <f>CEILING((26%*Q8),5)</f>
        <v>30</v>
      </c>
      <c r="Q35" s="54">
        <v>3</v>
      </c>
      <c r="R35" s="305"/>
      <c r="S35" s="306"/>
      <c r="T35" s="24"/>
      <c r="U35" s="303" t="s">
        <v>81</v>
      </c>
      <c r="V35" s="304"/>
      <c r="W35" s="52">
        <v>12</v>
      </c>
      <c r="X35" s="53"/>
      <c r="Y35" s="54"/>
      <c r="Z35" s="55"/>
      <c r="AA35" s="54">
        <v>3</v>
      </c>
      <c r="AB35" s="305"/>
      <c r="AC35" s="306"/>
      <c r="AD35" s="1"/>
    </row>
    <row r="36" spans="1:30" ht="12.75" x14ac:dyDescent="0.2">
      <c r="A36" s="172" t="s">
        <v>237</v>
      </c>
      <c r="B36" s="173"/>
      <c r="C36" s="63">
        <v>4</v>
      </c>
      <c r="D36" s="142" t="s">
        <v>59</v>
      </c>
      <c r="E36" s="143"/>
      <c r="F36" s="144"/>
      <c r="G36" s="44">
        <v>4</v>
      </c>
      <c r="H36" s="149"/>
      <c r="I36" s="150"/>
      <c r="J36" s="24"/>
      <c r="K36" s="174" t="s">
        <v>41</v>
      </c>
      <c r="L36" s="175"/>
      <c r="M36" s="37">
        <v>5</v>
      </c>
      <c r="N36" s="38">
        <f>CEILING((30%*N8),5)</f>
        <v>30</v>
      </c>
      <c r="O36" s="39" t="s">
        <v>60</v>
      </c>
      <c r="P36" s="40">
        <f>CEILING((34%*N8),5)</f>
        <v>35</v>
      </c>
      <c r="Q36" s="39">
        <v>3</v>
      </c>
      <c r="R36" s="309" t="s">
        <v>300</v>
      </c>
      <c r="S36" s="310"/>
      <c r="T36" s="24"/>
      <c r="U36" s="311" t="s">
        <v>288</v>
      </c>
      <c r="V36" s="312"/>
      <c r="W36" s="37" t="s">
        <v>307</v>
      </c>
      <c r="X36" s="38">
        <f>CEILING((15%*Q8),5)</f>
        <v>15</v>
      </c>
      <c r="Y36" s="39" t="s">
        <v>60</v>
      </c>
      <c r="Z36" s="40">
        <f>CEILING((17%*Q8),5)</f>
        <v>20</v>
      </c>
      <c r="AA36" s="39">
        <v>3</v>
      </c>
      <c r="AB36" s="293"/>
      <c r="AC36" s="294"/>
      <c r="AD36" s="1"/>
    </row>
    <row r="37" spans="1:30" ht="15" customHeight="1" x14ac:dyDescent="0.2">
      <c r="A37" s="187" t="s">
        <v>224</v>
      </c>
      <c r="B37" s="188"/>
      <c r="C37" s="49"/>
      <c r="D37" s="43"/>
      <c r="E37" s="44"/>
      <c r="F37" s="45"/>
      <c r="G37" s="44"/>
      <c r="H37" s="149"/>
      <c r="I37" s="150"/>
      <c r="J37" s="24"/>
      <c r="K37" s="187" t="s">
        <v>224</v>
      </c>
      <c r="L37" s="188"/>
      <c r="M37" s="42"/>
      <c r="N37" s="43"/>
      <c r="O37" s="44"/>
      <c r="P37" s="45"/>
      <c r="Q37" s="44"/>
      <c r="R37" s="299"/>
      <c r="S37" s="300"/>
      <c r="T37" s="24"/>
      <c r="U37" s="187" t="s">
        <v>224</v>
      </c>
      <c r="V37" s="188"/>
      <c r="W37" s="42"/>
      <c r="X37" s="43"/>
      <c r="Y37" s="44"/>
      <c r="Z37" s="45"/>
      <c r="AA37" s="44"/>
      <c r="AB37" s="299"/>
      <c r="AC37" s="300"/>
      <c r="AD37" s="1"/>
    </row>
    <row r="38" spans="1:30" ht="12.75" x14ac:dyDescent="0.2">
      <c r="A38" s="172" t="s">
        <v>238</v>
      </c>
      <c r="B38" s="173"/>
      <c r="C38" s="49">
        <v>4</v>
      </c>
      <c r="D38" s="142" t="s">
        <v>59</v>
      </c>
      <c r="E38" s="143"/>
      <c r="F38" s="144"/>
      <c r="G38" s="44">
        <v>4</v>
      </c>
      <c r="H38" s="319" t="s">
        <v>300</v>
      </c>
      <c r="I38" s="320"/>
      <c r="J38" s="24"/>
      <c r="K38" s="172" t="s">
        <v>82</v>
      </c>
      <c r="L38" s="173"/>
      <c r="M38" s="49">
        <v>6</v>
      </c>
      <c r="N38" s="43">
        <f>CEILING((16%*Q8),5)</f>
        <v>20</v>
      </c>
      <c r="O38" s="44" t="s">
        <v>60</v>
      </c>
      <c r="P38" s="45">
        <f>CEILING((18%*Q8),5)</f>
        <v>20</v>
      </c>
      <c r="Q38" s="44">
        <v>3</v>
      </c>
      <c r="R38" s="295"/>
      <c r="S38" s="296"/>
      <c r="T38" s="24"/>
      <c r="U38" s="297" t="s">
        <v>286</v>
      </c>
      <c r="V38" s="298"/>
      <c r="W38" s="63" t="s">
        <v>307</v>
      </c>
      <c r="X38" s="43"/>
      <c r="Y38" s="44"/>
      <c r="Z38" s="45"/>
      <c r="AA38" s="44">
        <v>3</v>
      </c>
      <c r="AB38" s="295"/>
      <c r="AC38" s="296"/>
      <c r="AD38" s="1"/>
    </row>
    <row r="39" spans="1:30" ht="15" customHeight="1" x14ac:dyDescent="0.2">
      <c r="A39" s="187" t="s">
        <v>224</v>
      </c>
      <c r="B39" s="188"/>
      <c r="C39" s="50"/>
      <c r="D39" s="43"/>
      <c r="E39" s="44"/>
      <c r="F39" s="45"/>
      <c r="G39" s="51"/>
      <c r="H39" s="149"/>
      <c r="I39" s="150"/>
      <c r="J39" s="24"/>
      <c r="K39" s="187" t="s">
        <v>224</v>
      </c>
      <c r="L39" s="188"/>
      <c r="M39" s="50"/>
      <c r="N39" s="43"/>
      <c r="O39" s="44"/>
      <c r="P39" s="45"/>
      <c r="Q39" s="51"/>
      <c r="R39" s="295"/>
      <c r="S39" s="296"/>
      <c r="T39" s="24"/>
      <c r="U39" s="187" t="s">
        <v>224</v>
      </c>
      <c r="V39" s="188"/>
      <c r="W39" s="50"/>
      <c r="X39" s="43"/>
      <c r="Y39" s="44"/>
      <c r="Z39" s="45"/>
      <c r="AA39" s="51"/>
      <c r="AB39" s="295"/>
      <c r="AC39" s="296"/>
      <c r="AD39" s="1"/>
    </row>
    <row r="40" spans="1:30" ht="13.5" thickBot="1" x14ac:dyDescent="0.25">
      <c r="A40" s="228" t="s">
        <v>239</v>
      </c>
      <c r="B40" s="229"/>
      <c r="C40" s="91">
        <v>5</v>
      </c>
      <c r="D40" s="88">
        <f>CEILING((20%*N8),5)</f>
        <v>20</v>
      </c>
      <c r="E40" s="57" t="s">
        <v>60</v>
      </c>
      <c r="F40" s="89">
        <f>CEILING((22%*N8),5)</f>
        <v>25</v>
      </c>
      <c r="G40" s="57">
        <v>4</v>
      </c>
      <c r="H40" s="317"/>
      <c r="I40" s="318"/>
      <c r="J40" s="24"/>
      <c r="K40" s="170" t="s">
        <v>17</v>
      </c>
      <c r="L40" s="171"/>
      <c r="M40" s="52">
        <v>6</v>
      </c>
      <c r="N40" s="43">
        <f>CEILING((16%*Q8),5)</f>
        <v>20</v>
      </c>
      <c r="O40" s="44" t="s">
        <v>60</v>
      </c>
      <c r="P40" s="45">
        <f>CEILING((18%*Q8),5)</f>
        <v>20</v>
      </c>
      <c r="Q40" s="54">
        <v>3</v>
      </c>
      <c r="R40" s="305"/>
      <c r="S40" s="306"/>
      <c r="T40" s="24"/>
      <c r="U40" s="172" t="s">
        <v>186</v>
      </c>
      <c r="V40" s="173"/>
      <c r="W40" s="52">
        <v>15</v>
      </c>
      <c r="X40" s="53">
        <f>CEILING((14%*N8),5)</f>
        <v>15</v>
      </c>
      <c r="Y40" s="54" t="s">
        <v>60</v>
      </c>
      <c r="Z40" s="55">
        <f>CEILING((16%*N8),5)</f>
        <v>20</v>
      </c>
      <c r="AA40" s="54">
        <v>3</v>
      </c>
      <c r="AB40" s="305" t="s">
        <v>289</v>
      </c>
      <c r="AC40" s="306"/>
      <c r="AD40" s="1"/>
    </row>
    <row r="41" spans="1:30" ht="12.75" x14ac:dyDescent="0.2">
      <c r="A41" s="187" t="s">
        <v>224</v>
      </c>
      <c r="B41" s="188"/>
      <c r="C41" s="63"/>
      <c r="D41" s="43"/>
      <c r="E41" s="44"/>
      <c r="F41" s="45"/>
      <c r="G41" s="44"/>
      <c r="H41" s="149"/>
      <c r="I41" s="150"/>
      <c r="J41" s="24"/>
      <c r="K41" s="311"/>
      <c r="L41" s="312"/>
      <c r="M41" s="37"/>
      <c r="N41" s="38"/>
      <c r="O41" s="39"/>
      <c r="P41" s="40"/>
      <c r="Q41" s="39"/>
      <c r="R41" s="293"/>
      <c r="S41" s="294"/>
      <c r="T41" s="24"/>
      <c r="U41" s="311"/>
      <c r="V41" s="312"/>
      <c r="W41" s="37"/>
      <c r="X41" s="38"/>
      <c r="Y41" s="39"/>
      <c r="Z41" s="40"/>
      <c r="AA41" s="39"/>
      <c r="AB41" s="293"/>
      <c r="AC41" s="294"/>
      <c r="AD41" s="1"/>
    </row>
    <row r="42" spans="1:30" ht="15" customHeight="1" thickBot="1" x14ac:dyDescent="0.25">
      <c r="A42" s="170" t="s">
        <v>240</v>
      </c>
      <c r="B42" s="171"/>
      <c r="C42" s="67">
        <v>10</v>
      </c>
      <c r="D42" s="53">
        <f>CEILING((14%*N8),5)</f>
        <v>15</v>
      </c>
      <c r="E42" s="54" t="s">
        <v>60</v>
      </c>
      <c r="F42" s="55">
        <f>CEILING((16%*N8),5)</f>
        <v>20</v>
      </c>
      <c r="G42" s="54">
        <v>4</v>
      </c>
      <c r="H42" s="239" t="s">
        <v>231</v>
      </c>
      <c r="I42" s="240"/>
      <c r="J42" s="24"/>
      <c r="K42" s="333" t="s">
        <v>303</v>
      </c>
      <c r="L42" s="334"/>
      <c r="M42" s="334"/>
      <c r="N42" s="334"/>
      <c r="O42" s="334"/>
      <c r="P42" s="334"/>
      <c r="Q42" s="334"/>
      <c r="R42" s="334"/>
      <c r="S42" s="335"/>
      <c r="T42" s="24"/>
      <c r="U42" s="297"/>
      <c r="V42" s="298"/>
      <c r="W42" s="336" t="s">
        <v>305</v>
      </c>
      <c r="X42" s="337"/>
      <c r="Y42" s="337"/>
      <c r="Z42" s="337"/>
      <c r="AA42" s="338"/>
      <c r="AB42" s="299"/>
      <c r="AC42" s="300"/>
      <c r="AD42" s="1"/>
    </row>
    <row r="43" spans="1:30" ht="15" customHeight="1" x14ac:dyDescent="0.2">
      <c r="A43" s="329"/>
      <c r="B43" s="330"/>
      <c r="C43" s="73"/>
      <c r="D43" s="46"/>
      <c r="E43" s="47"/>
      <c r="F43" s="48"/>
      <c r="G43" s="47"/>
      <c r="H43" s="235"/>
      <c r="I43" s="236"/>
      <c r="J43" s="24"/>
      <c r="K43" s="333" t="s">
        <v>304</v>
      </c>
      <c r="L43" s="334"/>
      <c r="M43" s="334"/>
      <c r="N43" s="334"/>
      <c r="O43" s="334"/>
      <c r="P43" s="334"/>
      <c r="Q43" s="334"/>
      <c r="R43" s="334"/>
      <c r="S43" s="335"/>
      <c r="T43" s="24"/>
      <c r="U43" s="297"/>
      <c r="V43" s="298"/>
      <c r="W43" s="49"/>
      <c r="X43" s="43"/>
      <c r="Y43" s="44"/>
      <c r="Z43" s="45"/>
      <c r="AA43" s="44"/>
      <c r="AB43" s="295"/>
      <c r="AC43" s="296"/>
      <c r="AD43" s="1"/>
    </row>
    <row r="44" spans="1:30" ht="15" customHeight="1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331" t="s">
        <v>306</v>
      </c>
      <c r="L44" s="332"/>
      <c r="M44" s="332"/>
      <c r="N44" s="332"/>
      <c r="O44" s="332"/>
      <c r="P44" s="332"/>
      <c r="Q44" s="332"/>
      <c r="R44" s="332"/>
      <c r="S44" s="227"/>
      <c r="T44" s="24"/>
      <c r="U44" s="307"/>
      <c r="V44" s="308"/>
      <c r="W44" s="50"/>
      <c r="X44" s="43"/>
      <c r="Y44" s="44"/>
      <c r="Z44" s="45"/>
      <c r="AA44" s="51"/>
      <c r="AB44" s="295"/>
      <c r="AC44" s="296"/>
      <c r="AD44" s="1"/>
    </row>
    <row r="45" spans="1:30" ht="13.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303"/>
      <c r="L45" s="304"/>
      <c r="M45" s="52"/>
      <c r="N45" s="53"/>
      <c r="O45" s="54"/>
      <c r="P45" s="55"/>
      <c r="Q45" s="54"/>
      <c r="R45" s="305"/>
      <c r="S45" s="306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4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4:S14"/>
    <mergeCell ref="U13:V13"/>
    <mergeCell ref="AB13:AC13"/>
    <mergeCell ref="A12:B12"/>
    <mergeCell ref="H12:I12"/>
    <mergeCell ref="K12:L12"/>
    <mergeCell ref="R12:S12"/>
    <mergeCell ref="U12:V12"/>
    <mergeCell ref="AB12:AC12"/>
    <mergeCell ref="R13:S13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U14:V14"/>
    <mergeCell ref="AB14:AC14"/>
    <mergeCell ref="AB16:AC16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N16:P16"/>
    <mergeCell ref="R16:S16"/>
    <mergeCell ref="U16:V16"/>
    <mergeCell ref="U18:V18"/>
    <mergeCell ref="AB18:AC18"/>
    <mergeCell ref="A19:B19"/>
    <mergeCell ref="H19:I19"/>
    <mergeCell ref="K19:L19"/>
    <mergeCell ref="R19:S19"/>
    <mergeCell ref="U19:V19"/>
    <mergeCell ref="AB19:AC19"/>
    <mergeCell ref="A18:B18"/>
    <mergeCell ref="D18:F18"/>
    <mergeCell ref="H18:I18"/>
    <mergeCell ref="K18:L18"/>
    <mergeCell ref="N18:P18"/>
    <mergeCell ref="R18:S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24:B24"/>
    <mergeCell ref="H24:I24"/>
    <mergeCell ref="K24:L24"/>
    <mergeCell ref="U24:V24"/>
    <mergeCell ref="AB24:AC24"/>
    <mergeCell ref="AB22:AC22"/>
    <mergeCell ref="A23:B23"/>
    <mergeCell ref="H23:I23"/>
    <mergeCell ref="K23:L23"/>
    <mergeCell ref="R24:S24"/>
    <mergeCell ref="U23:V23"/>
    <mergeCell ref="AB23:AC23"/>
    <mergeCell ref="A22:B22"/>
    <mergeCell ref="D22:F22"/>
    <mergeCell ref="H22:I22"/>
    <mergeCell ref="K22:L22"/>
    <mergeCell ref="R22:S22"/>
    <mergeCell ref="U22:V22"/>
    <mergeCell ref="R23:S23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R25:S25"/>
    <mergeCell ref="U25:V25"/>
    <mergeCell ref="AB25:AC25"/>
    <mergeCell ref="A28:B28"/>
    <mergeCell ref="H28:I28"/>
    <mergeCell ref="K28:L28"/>
    <mergeCell ref="R28:S28"/>
    <mergeCell ref="U28:V28"/>
    <mergeCell ref="AB28:AC28"/>
    <mergeCell ref="A27:B27"/>
    <mergeCell ref="H27:I27"/>
    <mergeCell ref="K27:L27"/>
    <mergeCell ref="R27:S27"/>
    <mergeCell ref="U27:V27"/>
    <mergeCell ref="AB27:AC27"/>
    <mergeCell ref="AB29:AC29"/>
    <mergeCell ref="A30:B30"/>
    <mergeCell ref="H30:I30"/>
    <mergeCell ref="K30:L30"/>
    <mergeCell ref="R30:S30"/>
    <mergeCell ref="U30:V30"/>
    <mergeCell ref="AB30:AC30"/>
    <mergeCell ref="A29:B29"/>
    <mergeCell ref="D29:F29"/>
    <mergeCell ref="H29:I29"/>
    <mergeCell ref="K29:L29"/>
    <mergeCell ref="R29:S29"/>
    <mergeCell ref="U29:V29"/>
    <mergeCell ref="A33:B33"/>
    <mergeCell ref="H33:I33"/>
    <mergeCell ref="K33:L33"/>
    <mergeCell ref="R33:S33"/>
    <mergeCell ref="U33:V33"/>
    <mergeCell ref="AB33:AC33"/>
    <mergeCell ref="AB31:AC31"/>
    <mergeCell ref="A32:B32"/>
    <mergeCell ref="H32:I32"/>
    <mergeCell ref="K32:L32"/>
    <mergeCell ref="R32:S32"/>
    <mergeCell ref="U32:V32"/>
    <mergeCell ref="AB32:AC32"/>
    <mergeCell ref="A31:B31"/>
    <mergeCell ref="D31:F31"/>
    <mergeCell ref="H31:I31"/>
    <mergeCell ref="K31:L31"/>
    <mergeCell ref="R31:S31"/>
    <mergeCell ref="U31:V31"/>
    <mergeCell ref="AB34:AC34"/>
    <mergeCell ref="A35:B35"/>
    <mergeCell ref="H35:I35"/>
    <mergeCell ref="K35:L35"/>
    <mergeCell ref="R35:S35"/>
    <mergeCell ref="U35:V35"/>
    <mergeCell ref="AB35:AC35"/>
    <mergeCell ref="A34:B34"/>
    <mergeCell ref="D34:F34"/>
    <mergeCell ref="H34:I34"/>
    <mergeCell ref="K34:L34"/>
    <mergeCell ref="R34:S34"/>
    <mergeCell ref="U34:V34"/>
    <mergeCell ref="AB36:AC36"/>
    <mergeCell ref="A37:B37"/>
    <mergeCell ref="H37:I37"/>
    <mergeCell ref="K37:L37"/>
    <mergeCell ref="R37:S37"/>
    <mergeCell ref="U37:V37"/>
    <mergeCell ref="AB37:AC37"/>
    <mergeCell ref="A36:B36"/>
    <mergeCell ref="D36:F36"/>
    <mergeCell ref="H36:I36"/>
    <mergeCell ref="K36:L36"/>
    <mergeCell ref="R36:S36"/>
    <mergeCell ref="U36:V36"/>
    <mergeCell ref="AB38:AC38"/>
    <mergeCell ref="A39:B39"/>
    <mergeCell ref="H39:I39"/>
    <mergeCell ref="K39:L39"/>
    <mergeCell ref="R39:S39"/>
    <mergeCell ref="U39:V39"/>
    <mergeCell ref="AB39:AC39"/>
    <mergeCell ref="A38:B38"/>
    <mergeCell ref="D38:F38"/>
    <mergeCell ref="H38:I38"/>
    <mergeCell ref="K38:L38"/>
    <mergeCell ref="R38:S38"/>
    <mergeCell ref="U38:V38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43:B43"/>
    <mergeCell ref="H43:I43"/>
    <mergeCell ref="U43:V43"/>
    <mergeCell ref="AB43:AC43"/>
    <mergeCell ref="A42:B42"/>
    <mergeCell ref="H42:I42"/>
    <mergeCell ref="U42:V42"/>
    <mergeCell ref="AB42:AC42"/>
    <mergeCell ref="K42:S42"/>
    <mergeCell ref="K43:S43"/>
    <mergeCell ref="W42:AA42"/>
    <mergeCell ref="A45:B45"/>
    <mergeCell ref="H45:I45"/>
    <mergeCell ref="K45:L45"/>
    <mergeCell ref="R45:S45"/>
    <mergeCell ref="U45:AC45"/>
    <mergeCell ref="A46:I46"/>
    <mergeCell ref="A44:B44"/>
    <mergeCell ref="H44:I44"/>
    <mergeCell ref="U44:V44"/>
    <mergeCell ref="AB44:AC44"/>
    <mergeCell ref="K44:S44"/>
  </mergeCells>
  <conditionalFormatting sqref="N31:P34 X16:Z19 X21:Z24 X31:Z34 W11:W45 D41:F44 C11:C45 D16:F19 D36:F39 N19:P19 N17:P17 X43:Z44 R11:R13 M45 R14:S15 M11:M41 Q45:R45 X11:Z14 D11:F14 N11:P15 N21:P29 D26:F34 X26:Z29 D21:F24 G11:I45 R15:R41 N36:P41 Q11:Q41 X36:Z41 AB11:AC45 AA11:AA41 AA43:AA45">
    <cfRule type="expression" dxfId="765" priority="81" stopIfTrue="1">
      <formula>ISERROR(C11)</formula>
    </cfRule>
  </conditionalFormatting>
  <conditionalFormatting sqref="G9 Q9:S9 AA9:AC9">
    <cfRule type="cellIs" dxfId="764" priority="80" stopIfTrue="1" operator="equal">
      <formula>0</formula>
    </cfRule>
  </conditionalFormatting>
  <conditionalFormatting sqref="A23 A16 A21">
    <cfRule type="expression" dxfId="763" priority="79" stopIfTrue="1">
      <formula>AND(XFA16&gt;0,A16=0)</formula>
    </cfRule>
  </conditionalFormatting>
  <conditionalFormatting sqref="U11:V11 U40:V40 A24:B24 U16:V16">
    <cfRule type="expression" dxfId="762" priority="78" stopIfTrue="1">
      <formula>AND(#REF!&gt;0,A11=0)</formula>
    </cfRule>
  </conditionalFormatting>
  <conditionalFormatting sqref="U11:V11">
    <cfRule type="expression" dxfId="761" priority="77" stopIfTrue="1">
      <formula>AND(Q11&gt;0,U11=0)</formula>
    </cfRule>
  </conditionalFormatting>
  <conditionalFormatting sqref="U11:V11">
    <cfRule type="expression" dxfId="760" priority="76" stopIfTrue="1">
      <formula>AND(Q11&gt;0,U11=0)</formula>
    </cfRule>
  </conditionalFormatting>
  <conditionalFormatting sqref="U16:V16">
    <cfRule type="expression" dxfId="759" priority="75" stopIfTrue="1">
      <formula>AND(Q16&gt;0,U16=0)</formula>
    </cfRule>
  </conditionalFormatting>
  <conditionalFormatting sqref="A16:B16">
    <cfRule type="expression" dxfId="758" priority="74" stopIfTrue="1">
      <formula>AND(XFA16&gt;0,A16=0)</formula>
    </cfRule>
  </conditionalFormatting>
  <conditionalFormatting sqref="U11:V11 A24:B24 U16:V16">
    <cfRule type="expression" dxfId="757" priority="71" stopIfTrue="1">
      <formula>AND(#REF!&gt;0,A11=0)</formula>
    </cfRule>
  </conditionalFormatting>
  <conditionalFormatting sqref="U11:V11">
    <cfRule type="expression" dxfId="756" priority="70" stopIfTrue="1">
      <formula>AND(Q11&gt;0,U11=0)</formula>
    </cfRule>
  </conditionalFormatting>
  <conditionalFormatting sqref="U11:V11">
    <cfRule type="expression" dxfId="755" priority="69" stopIfTrue="1">
      <formula>AND(Q11&gt;0,U11=0)</formula>
    </cfRule>
  </conditionalFormatting>
  <conditionalFormatting sqref="U11:V11">
    <cfRule type="expression" dxfId="754" priority="67" stopIfTrue="1">
      <formula>AND(Q11&gt;0,U11=0)</formula>
    </cfRule>
  </conditionalFormatting>
  <conditionalFormatting sqref="U11:V11">
    <cfRule type="expression" dxfId="753" priority="66" stopIfTrue="1">
      <formula>AND(Q11&gt;0,U11=0)</formula>
    </cfRule>
  </conditionalFormatting>
  <conditionalFormatting sqref="A24">
    <cfRule type="expression" dxfId="752" priority="62" stopIfTrue="1">
      <formula>AND(XFA24&gt;0,A24=0)</formula>
    </cfRule>
  </conditionalFormatting>
  <conditionalFormatting sqref="A24">
    <cfRule type="expression" dxfId="751" priority="61" stopIfTrue="1">
      <formula>AND(XFA24&gt;0,A24=0)</formula>
    </cfRule>
  </conditionalFormatting>
  <conditionalFormatting sqref="U40:V40 A24:B24">
    <cfRule type="expression" dxfId="750" priority="59" stopIfTrue="1">
      <formula>AND(#REF!&gt;0,A24=0)</formula>
    </cfRule>
  </conditionalFormatting>
  <conditionalFormatting sqref="U40:V40 A24:B24">
    <cfRule type="expression" dxfId="749" priority="58" stopIfTrue="1">
      <formula>AND(#REF!&gt;0,A24=0)</formula>
    </cfRule>
  </conditionalFormatting>
  <conditionalFormatting sqref="A24">
    <cfRule type="expression" dxfId="748" priority="57" stopIfTrue="1">
      <formula>AND(XFA24&gt;0,A24=0)</formula>
    </cfRule>
  </conditionalFormatting>
  <conditionalFormatting sqref="A24">
    <cfRule type="expression" dxfId="747" priority="56" stopIfTrue="1">
      <formula>AND(XFA24&gt;0,A24=0)</formula>
    </cfRule>
  </conditionalFormatting>
  <conditionalFormatting sqref="K36:L36">
    <cfRule type="expression" dxfId="746" priority="45" stopIfTrue="1">
      <formula>AND(G36&gt;0,K36=0)</formula>
    </cfRule>
  </conditionalFormatting>
  <conditionalFormatting sqref="K36:L36">
    <cfRule type="expression" dxfId="745" priority="44" stopIfTrue="1">
      <formula>AND(G36&gt;0,K36=0)</formula>
    </cfRule>
  </conditionalFormatting>
  <conditionalFormatting sqref="U28:V28">
    <cfRule type="expression" dxfId="744" priority="43" stopIfTrue="1">
      <formula>AND(Q28&gt;0,U28=0)</formula>
    </cfRule>
  </conditionalFormatting>
  <conditionalFormatting sqref="U28:V28">
    <cfRule type="expression" dxfId="743" priority="42" stopIfTrue="1">
      <formula>AND(Q28&gt;0,U28=0)</formula>
    </cfRule>
  </conditionalFormatting>
  <conditionalFormatting sqref="U28:V28">
    <cfRule type="expression" dxfId="742" priority="41" stopIfTrue="1">
      <formula>AND(Q28&gt;0,U28=0)</formula>
    </cfRule>
  </conditionalFormatting>
  <conditionalFormatting sqref="U28:V28">
    <cfRule type="expression" dxfId="741" priority="40" stopIfTrue="1">
      <formula>AND(Q28&gt;0,U28=0)</formula>
    </cfRule>
  </conditionalFormatting>
  <conditionalFormatting sqref="U40:V40">
    <cfRule type="expression" dxfId="740" priority="38" stopIfTrue="1">
      <formula>AND(Q40&gt;0,U40=0)</formula>
    </cfRule>
  </conditionalFormatting>
  <conditionalFormatting sqref="U40:V40">
    <cfRule type="expression" dxfId="739" priority="34" stopIfTrue="1">
      <formula>AND(Q40&gt;0,U40=0)</formula>
    </cfRule>
  </conditionalFormatting>
  <conditionalFormatting sqref="U26:V26">
    <cfRule type="expression" dxfId="738" priority="31" stopIfTrue="1">
      <formula>AND(Q26&gt;0,U26=0)</formula>
    </cfRule>
  </conditionalFormatting>
  <conditionalFormatting sqref="U26:V26">
    <cfRule type="expression" dxfId="737" priority="30" stopIfTrue="1">
      <formula>AND(Q26&gt;0,U26=0)</formula>
    </cfRule>
  </conditionalFormatting>
  <conditionalFormatting sqref="U26:V26">
    <cfRule type="expression" dxfId="736" priority="29" stopIfTrue="1">
      <formula>AND(Q26&gt;0,U26=0)</formula>
    </cfRule>
  </conditionalFormatting>
  <conditionalFormatting sqref="U26:V26">
    <cfRule type="expression" dxfId="735" priority="28" stopIfTrue="1">
      <formula>AND(Q26&gt;0,U26=0)</formula>
    </cfRule>
  </conditionalFormatting>
  <conditionalFormatting sqref="K33:L33">
    <cfRule type="expression" dxfId="734" priority="27" stopIfTrue="1">
      <formula>AND(G33&gt;0,K33=0)</formula>
    </cfRule>
  </conditionalFormatting>
  <conditionalFormatting sqref="K33:L33">
    <cfRule type="expression" dxfId="733" priority="26" stopIfTrue="1">
      <formula>AND(G33&gt;0,K33=0)</formula>
    </cfRule>
  </conditionalFormatting>
  <conditionalFormatting sqref="K40:L40">
    <cfRule type="expression" dxfId="732" priority="25" stopIfTrue="1">
      <formula>AND(G40&gt;0,K40=0)</formula>
    </cfRule>
  </conditionalFormatting>
  <conditionalFormatting sqref="K40:L40">
    <cfRule type="expression" dxfId="731" priority="24" stopIfTrue="1">
      <formula>AND(G40&gt;0,K40=0)</formula>
    </cfRule>
  </conditionalFormatting>
  <conditionalFormatting sqref="A24:B24">
    <cfRule type="expression" dxfId="730" priority="18" stopIfTrue="1">
      <formula>AND(XFA24&gt;0,A24=0)</formula>
    </cfRule>
  </conditionalFormatting>
  <conditionalFormatting sqref="A24:B24">
    <cfRule type="expression" dxfId="729" priority="17" stopIfTrue="1">
      <formula>AND(XFA24&gt;0,A24=0)</formula>
    </cfRule>
  </conditionalFormatting>
  <conditionalFormatting sqref="A24:B24">
    <cfRule type="expression" dxfId="728" priority="13" stopIfTrue="1">
      <formula>AND(XFA24&gt;0,A24=0)</formula>
    </cfRule>
  </conditionalFormatting>
  <conditionalFormatting sqref="A24:B24">
    <cfRule type="expression" dxfId="727" priority="12" stopIfTrue="1">
      <formula>AND(XFA24&gt;0,A24=0)</formula>
    </cfRule>
  </conditionalFormatting>
  <conditionalFormatting sqref="U16:V16">
    <cfRule type="expression" dxfId="726" priority="8" stopIfTrue="1">
      <formula>AND(Q16&gt;0,U16=0)</formula>
    </cfRule>
  </conditionalFormatting>
  <conditionalFormatting sqref="U16:V16">
    <cfRule type="expression" dxfId="725" priority="7" stopIfTrue="1">
      <formula>AND(Q16&gt;0,U16=0)</formula>
    </cfRule>
  </conditionalFormatting>
  <conditionalFormatting sqref="U16:V16">
    <cfRule type="expression" dxfId="724" priority="5" stopIfTrue="1">
      <formula>AND(Q16&gt;0,U16=0)</formula>
    </cfRule>
  </conditionalFormatting>
  <conditionalFormatting sqref="U16:V16">
    <cfRule type="expression" dxfId="723" priority="4" stopIfTrue="1">
      <formula>AND(Q16&gt;0,U16=0)</formula>
    </cfRule>
  </conditionalFormatting>
  <conditionalFormatting sqref="U16:V16">
    <cfRule type="expression" dxfId="722" priority="2" stopIfTrue="1">
      <formula>AND(Q16&gt;0,U16=0)</formula>
    </cfRule>
  </conditionalFormatting>
  <conditionalFormatting sqref="U16:V16">
    <cfRule type="expression" dxfId="721" priority="1" stopIfTrue="1">
      <formula>AND(Q16&gt;0,U16=0)</formula>
    </cfRule>
  </conditionalFormatting>
  <dataValidations xWindow="694" yWindow="288" count="10">
    <dataValidation type="list" allowBlank="1" showInputMessage="1" promptTitle="Exercise Selection" prompt="Select the exercise based on the exercise class from the drop-down list. These exercises are listed on the MaxSheet worksheet." sqref="K43 K25:K26 K45 A16:B16 U11 K33:L33 A18 A31 U25 A40 K35 U43 A26 K38 A43 U41 A11 K20 U38 A45 U33 K15:K16 U13 U35:U36 A34 U30:U31 K11 K30:K31 U20 A36 A20 A38 A15 A13 K41 U15:U16">
      <formula1>INDIRECT(HLOOKUP(XFA11,SECONDARYLOOKUP,2,FALSE))</formula1>
    </dataValidation>
    <dataValidation type="list" allowBlank="1" showInputMessage="1" showErrorMessage="1" sqref="R24:S25 AB42:AC44 AB32:AC35 AB17:AC20 AB37:AC40 AB12:AC15 AB27:AC30 R14:S15 H43 R32:R35 R27:R30 R17:R20 H38 R37:R40 H15 H29:I30 H34:I35 H33 AB22:AC24 H28 H22:I25 H27:I27 H37:I37 H17:I20 H39:I40 H44:I45 H12:I14 R12:R13 R22:R23 R45">
      <formula1>Notes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R31 AB41:AC41 AB21:AC21 AB31:AC31 AB16:AC16 AB11:AC11 AB36:AC36 AB25:AC26 R21 R36 R16 R26 R11 H31:I32 H11:I11 H26:I26 H16:I16 H21:I21 H36:I36 H41:I42 R41">
      <formula1>Notes</formula1>
    </dataValidation>
    <dataValidation allowBlank="1" showInputMessage="1" showErrorMessage="1" promptTitle="# of Repetitions" prompt="Manually enter the appropriate number of repetitions." sqref="M11 M21 W41 W31 W16 W36 C11 W21 M16 M36 M26 M41 M31 W26 C21 C31:C32 C41 C36 C16 C26 W11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0:V40 K36 A24:B24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26">
      <formula1>INDIRECT(HLOOKUP(#REF!,SECONDARYLOOKUP,2,FALSE))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L3:Q3" r:id="rId4" display="Standing D1 X 6/leg"/>
    <hyperlink ref="L4:Q4" r:id="rId5" display="Standing D2 X 6/leg"/>
    <hyperlink ref="B3:G3" r:id="rId6" display="FWD Leg Cirlces 2X5/leg"/>
    <hyperlink ref="B4:G4" r:id="rId7" display="BKWD Leg Circles 2X5/leg"/>
    <hyperlink ref="L5:Q5" r:id="rId8" display="Tea Cup X 6/leg"/>
    <hyperlink ref="L6:Q6" r:id="rId9" display="Scap Push-Ups X 10"/>
    <hyperlink ref="B5:G5" r:id="rId10" display="Cuban Press Incline F8 X 8"/>
    <hyperlink ref="B6:G6" r:id="rId11" display="Scap Push-Ups X 10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11:B11" r:id="rId16" display="Back Squat"/>
    <hyperlink ref="K11:L11" r:id="rId17" display="Back Squat"/>
    <hyperlink ref="K21:L21" r:id="rId18" display="Bench Press"/>
    <hyperlink ref="A27:B27" r:id="rId19" display="Bench Press"/>
    <hyperlink ref="U11:V11" r:id="rId20" display="Hex Deadlift"/>
    <hyperlink ref="Y11" r:id="rId21"/>
    <hyperlink ref="E11" r:id="rId22"/>
    <hyperlink ref="O11" r:id="rId23"/>
    <hyperlink ref="O21" r:id="rId24"/>
    <hyperlink ref="E27" r:id="rId25"/>
    <hyperlink ref="K38:L38" r:id="rId26" display="DB Curl to Arnold"/>
    <hyperlink ref="K36:L36" r:id="rId27" display="DB Walking Lunge"/>
    <hyperlink ref="U28:V28" r:id="rId28" display="DB RDL"/>
    <hyperlink ref="U40:V40" r:id="rId29" display="SL Calf Raises"/>
    <hyperlink ref="U26:V26" r:id="rId30" display="DB Bench Press"/>
    <hyperlink ref="K33:L33" r:id="rId31" display="DB Row"/>
    <hyperlink ref="A18:B18" r:id="rId32" display="Tuck Jumps"/>
    <hyperlink ref="U30:V30" r:id="rId33" display="Supermans"/>
    <hyperlink ref="K40:L40" r:id="rId34" display="Sup-Pro Tri Ext"/>
    <hyperlink ref="A34:B34" r:id="rId35" display="MB Pass"/>
    <hyperlink ref="Y26" r:id="rId36"/>
    <hyperlink ref="E24" r:id="rId37"/>
    <hyperlink ref="A42:B42" r:id="rId38" display="Bent Knee Calf Raise"/>
    <hyperlink ref="A13:B13" r:id="rId39" display="Sumo Squat to Stand"/>
    <hyperlink ref="A16:B16" r:id="rId40" display="Sport Back Squat"/>
    <hyperlink ref="A22:B22" r:id="rId41" display="Power Step Up"/>
    <hyperlink ref="A26:B26" r:id="rId42" display="Curl to Press"/>
    <hyperlink ref="A29:B29" r:id="rId43" display="Tea Cup"/>
    <hyperlink ref="A31:B31" r:id="rId44" display="Cuban Press"/>
    <hyperlink ref="A32:B32" r:id="rId45" display="Bench Press"/>
    <hyperlink ref="U38:V38" r:id="rId46" display="Dips"/>
    <hyperlink ref="U36:V36" r:id="rId47" display="Zottman Curls"/>
    <hyperlink ref="K35:L35" r:id="rId48" display="Incline DB Bench"/>
    <hyperlink ref="K31:L31" r:id="rId49" display="Glute Bar Lift"/>
    <hyperlink ref="K20:L20" r:id="rId50" display="3-Way Ham Touch"/>
    <hyperlink ref="A24:B24" r:id="rId51" display="Dynamic Lat Pull"/>
    <hyperlink ref="A36:B36" r:id="rId52" display="Clap Push-Up"/>
    <hyperlink ref="A38:B38" r:id="rId53" display="Drop Push-Up"/>
    <hyperlink ref="A40:B40" r:id="rId54" display="DB RDL + Row"/>
    <hyperlink ref="A20:B20" r:id="rId55" display="DB Squat Jumps"/>
    <hyperlink ref="A15:B15" r:id="rId56" display="Prone Hip Flexor"/>
    <hyperlink ref="K18:L18" r:id="rId57" display="Partner Neck"/>
    <hyperlink ref="K26:L26" r:id="rId58" display="OH LAT Raise + F8"/>
    <hyperlink ref="K28:L28" r:id="rId59" display="U-Abs"/>
    <hyperlink ref="K30:L30" r:id="rId60" display="Ball Groin Squeeze"/>
    <hyperlink ref="U13:V13" r:id="rId61" display="Quadraped Kick Backs"/>
    <hyperlink ref="U15:V15" r:id="rId62" display="Glute Swings"/>
    <hyperlink ref="U18:V18" r:id="rId63" display="Broad Jumps"/>
    <hyperlink ref="U24:V24" r:id="rId64" display="Chin Grip Lat Pull"/>
    <hyperlink ref="U31:V31" r:id="rId65" display="Lateral DB Step-Up"/>
    <hyperlink ref="U33:V33" r:id="rId66" display="Arnolds"/>
    <hyperlink ref="U35:V35" r:id="rId67" display="V-Ups"/>
    <hyperlink ref="U20:V20" r:id="rId68" display="Weighted Squat Jumps"/>
    <hyperlink ref="U22:V22" r:id="rId69" display="Power Step Up"/>
    <hyperlink ref="K16:L16" r:id="rId70" display="Prone Hip Flexor"/>
    <hyperlink ref="R14:S14" r:id="rId71" display="0:0:0:30"/>
    <hyperlink ref="U16:V16" r:id="rId72" display="Hex Deadlift"/>
    <hyperlink ref="H20:I20" r:id="rId73" display="0:0:0:0"/>
    <hyperlink ref="H24:I24" r:id="rId74" display="0:0:0:0"/>
    <hyperlink ref="H38:I38" r:id="rId75" display="0:0:0:0"/>
    <hyperlink ref="R36:S36" r:id="rId76" display="0:0:0:0"/>
    <hyperlink ref="R30:S30" r:id="rId77" display="0:2:0:0"/>
    <hyperlink ref="AB20:AC20" r:id="rId78" display="0:0:0:0"/>
    <hyperlink ref="AB24:AC24" r:id="rId79" display="0:0:0:0"/>
    <hyperlink ref="R15:S15" r:id="rId80" display="0:0:0:30"/>
    <hyperlink ref="R25:S25" r:id="rId81" display="0:0:0:30"/>
  </hyperlinks>
  <pageMargins left="0.45" right="0.2" top="0.25" bottom="0.25" header="0.05" footer="0.05"/>
  <pageSetup scale="99" orientation="landscape" r:id="rId82"/>
  <drawing r:id="rId8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F14" sqref="F14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123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307</v>
      </c>
      <c r="O8" s="8"/>
      <c r="P8" s="10" t="s">
        <v>6</v>
      </c>
      <c r="Q8" s="9">
        <f>VLOOKUP(B8,tablelist,3,FALSE)</f>
        <v>207</v>
      </c>
      <c r="R8" s="33" t="s">
        <v>7</v>
      </c>
      <c r="S8" s="9">
        <f>VLOOKUP(B8,tablelist,4,FALSE)</f>
        <v>257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250</v>
      </c>
      <c r="D9" s="190"/>
      <c r="E9" s="190"/>
      <c r="F9" s="190"/>
      <c r="G9" s="283" t="s">
        <v>213</v>
      </c>
      <c r="H9" s="284"/>
      <c r="I9" s="285"/>
      <c r="J9" s="24"/>
      <c r="K9" s="196" t="s">
        <v>68</v>
      </c>
      <c r="L9" s="197"/>
      <c r="M9" s="189" t="s">
        <v>250</v>
      </c>
      <c r="N9" s="190"/>
      <c r="O9" s="190"/>
      <c r="P9" s="190"/>
      <c r="Q9" s="283" t="s">
        <v>213</v>
      </c>
      <c r="R9" s="284"/>
      <c r="S9" s="285"/>
      <c r="T9" s="24"/>
      <c r="U9" s="196" t="s">
        <v>69</v>
      </c>
      <c r="V9" s="197"/>
      <c r="W9" s="189" t="s">
        <v>250</v>
      </c>
      <c r="X9" s="190"/>
      <c r="Y9" s="190"/>
      <c r="Z9" s="190"/>
      <c r="AA9" s="283" t="s">
        <v>213</v>
      </c>
      <c r="AB9" s="284"/>
      <c r="AC9" s="285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CEILING((37.5%*N8),5)</f>
        <v>120</v>
      </c>
      <c r="E11" s="74" t="s">
        <v>60</v>
      </c>
      <c r="F11" s="40">
        <f>CEILING((42.5%*N8),5)</f>
        <v>135</v>
      </c>
      <c r="G11" s="39">
        <v>1</v>
      </c>
      <c r="H11" s="200"/>
      <c r="I11" s="201"/>
      <c r="J11" s="24"/>
      <c r="K11" s="183" t="s">
        <v>15</v>
      </c>
      <c r="L11" s="184"/>
      <c r="M11" s="37">
        <v>5</v>
      </c>
      <c r="N11" s="38">
        <f>CEILING((37.5%*Q8),5)</f>
        <v>80</v>
      </c>
      <c r="O11" s="75" t="s">
        <v>60</v>
      </c>
      <c r="P11" s="40">
        <f>CEILING((42.5%*Q8),5)</f>
        <v>90</v>
      </c>
      <c r="Q11" s="39">
        <v>1</v>
      </c>
      <c r="R11" s="200"/>
      <c r="S11" s="201"/>
      <c r="T11" s="24"/>
      <c r="U11" s="174" t="s">
        <v>176</v>
      </c>
      <c r="V11" s="175"/>
      <c r="W11" s="37">
        <v>5</v>
      </c>
      <c r="X11" s="38">
        <f>CEILING((37.5%*S8),5)</f>
        <v>100</v>
      </c>
      <c r="Y11" s="75" t="s">
        <v>60</v>
      </c>
      <c r="Z11" s="40">
        <f>CEILING((42.5%*S8),5)</f>
        <v>110</v>
      </c>
      <c r="AA11" s="39">
        <v>1</v>
      </c>
      <c r="AB11" s="149"/>
      <c r="AC11" s="150"/>
      <c r="AD11" s="1"/>
    </row>
    <row r="12" spans="1:30" x14ac:dyDescent="0.2">
      <c r="A12" s="151"/>
      <c r="B12" s="152"/>
      <c r="C12" s="42">
        <v>5</v>
      </c>
      <c r="D12" s="43">
        <f>CEILING((47.5%*N8),5)</f>
        <v>150</v>
      </c>
      <c r="E12" s="44" t="s">
        <v>60</v>
      </c>
      <c r="F12" s="45">
        <f>CEILING((52.5%*N8),5)</f>
        <v>165</v>
      </c>
      <c r="G12" s="44">
        <v>1</v>
      </c>
      <c r="H12" s="181"/>
      <c r="I12" s="182"/>
      <c r="J12" s="24"/>
      <c r="K12" s="151"/>
      <c r="L12" s="152"/>
      <c r="M12" s="42">
        <v>5</v>
      </c>
      <c r="N12" s="43">
        <f>CEILING((47.5%*Q8),5)</f>
        <v>100</v>
      </c>
      <c r="O12" s="44" t="s">
        <v>60</v>
      </c>
      <c r="P12" s="45">
        <f>CEILING((52.5%*Q8),5)</f>
        <v>110</v>
      </c>
      <c r="Q12" s="44">
        <v>1</v>
      </c>
      <c r="R12" s="181"/>
      <c r="S12" s="182"/>
      <c r="T12" s="24"/>
      <c r="U12" s="151" t="s">
        <v>177</v>
      </c>
      <c r="V12" s="152"/>
      <c r="W12" s="42">
        <v>5</v>
      </c>
      <c r="X12" s="43">
        <f>CEILING((47.5%*S8),5)</f>
        <v>125</v>
      </c>
      <c r="Y12" s="44" t="s">
        <v>60</v>
      </c>
      <c r="Z12" s="45">
        <f>CEILING((52.5%*S8),5)</f>
        <v>135</v>
      </c>
      <c r="AA12" s="44">
        <v>1</v>
      </c>
      <c r="AB12" s="149"/>
      <c r="AC12" s="150"/>
      <c r="AD12" s="1"/>
    </row>
    <row r="13" spans="1:30" ht="12.75" x14ac:dyDescent="0.2">
      <c r="A13" s="151" t="s">
        <v>178</v>
      </c>
      <c r="B13" s="152"/>
      <c r="C13" s="63">
        <v>5</v>
      </c>
      <c r="D13" s="43">
        <f>CEILING((57.5%*N8),5)</f>
        <v>180</v>
      </c>
      <c r="E13" s="44" t="s">
        <v>60</v>
      </c>
      <c r="F13" s="45">
        <f>CEILING((62.5%*N8),5)</f>
        <v>195</v>
      </c>
      <c r="G13" s="44">
        <v>1</v>
      </c>
      <c r="H13" s="149"/>
      <c r="I13" s="150"/>
      <c r="J13" s="24"/>
      <c r="K13" s="151" t="s">
        <v>178</v>
      </c>
      <c r="L13" s="152"/>
      <c r="M13" s="63">
        <v>5</v>
      </c>
      <c r="N13" s="43">
        <f>CEILING((57.5%*Q8),5)</f>
        <v>120</v>
      </c>
      <c r="O13" s="44" t="s">
        <v>60</v>
      </c>
      <c r="P13" s="45">
        <f>CEILING((62.5%*Q8),5)</f>
        <v>130</v>
      </c>
      <c r="Q13" s="44">
        <v>1</v>
      </c>
      <c r="R13" s="149"/>
      <c r="S13" s="150"/>
      <c r="T13" s="24"/>
      <c r="U13" s="267" t="s">
        <v>179</v>
      </c>
      <c r="V13" s="268"/>
      <c r="W13" s="63">
        <v>5</v>
      </c>
      <c r="X13" s="43">
        <f>CEILING((57.5%*S8),5)</f>
        <v>150</v>
      </c>
      <c r="Y13" s="44" t="s">
        <v>60</v>
      </c>
      <c r="Z13" s="45">
        <f>CEILING((62.5%*S8),5)</f>
        <v>165</v>
      </c>
      <c r="AA13" s="44">
        <v>1</v>
      </c>
      <c r="AB13" s="149"/>
      <c r="AC13" s="150"/>
      <c r="AD13" s="1"/>
    </row>
    <row r="14" spans="1:30" x14ac:dyDescent="0.2">
      <c r="A14" s="265"/>
      <c r="B14" s="266"/>
      <c r="C14" s="50"/>
      <c r="D14" s="43"/>
      <c r="E14" s="44"/>
      <c r="F14" s="45"/>
      <c r="G14" s="51"/>
      <c r="H14" s="149"/>
      <c r="I14" s="150"/>
      <c r="J14" s="24"/>
      <c r="K14" s="151"/>
      <c r="L14" s="152"/>
      <c r="M14" s="50"/>
      <c r="N14" s="43"/>
      <c r="O14" s="44"/>
      <c r="P14" s="45"/>
      <c r="Q14" s="51"/>
      <c r="R14" s="149"/>
      <c r="S14" s="150"/>
      <c r="T14" s="24"/>
      <c r="U14" s="151" t="s">
        <v>178</v>
      </c>
      <c r="V14" s="152"/>
      <c r="W14" s="50"/>
      <c r="X14" s="43"/>
      <c r="Y14" s="44"/>
      <c r="Z14" s="45"/>
      <c r="AA14" s="51"/>
      <c r="AB14" s="149"/>
      <c r="AC14" s="150"/>
      <c r="AD14" s="1"/>
    </row>
    <row r="15" spans="1:30" ht="13.5" thickBot="1" x14ac:dyDescent="0.25">
      <c r="A15" s="170" t="s">
        <v>180</v>
      </c>
      <c r="B15" s="171"/>
      <c r="C15" s="52">
        <v>5</v>
      </c>
      <c r="D15" s="220" t="s">
        <v>59</v>
      </c>
      <c r="E15" s="221"/>
      <c r="F15" s="222"/>
      <c r="G15" s="54">
        <v>3</v>
      </c>
      <c r="H15" s="147"/>
      <c r="I15" s="148"/>
      <c r="J15" s="24"/>
      <c r="K15" s="170" t="s">
        <v>181</v>
      </c>
      <c r="L15" s="171"/>
      <c r="M15" s="52">
        <v>5</v>
      </c>
      <c r="N15" s="241" t="s">
        <v>182</v>
      </c>
      <c r="O15" s="242"/>
      <c r="P15" s="243"/>
      <c r="Q15" s="54">
        <v>3</v>
      </c>
      <c r="R15" s="147"/>
      <c r="S15" s="148"/>
      <c r="T15" s="24"/>
      <c r="U15" s="170" t="s">
        <v>183</v>
      </c>
      <c r="V15" s="171"/>
      <c r="W15" s="52">
        <v>5</v>
      </c>
      <c r="X15" s="220" t="s">
        <v>59</v>
      </c>
      <c r="Y15" s="221"/>
      <c r="Z15" s="222"/>
      <c r="AA15" s="54">
        <v>3</v>
      </c>
      <c r="AB15" s="147"/>
      <c r="AC15" s="148"/>
      <c r="AD15" s="1"/>
    </row>
    <row r="16" spans="1:30" ht="12.75" x14ac:dyDescent="0.2">
      <c r="A16" s="172" t="s">
        <v>33</v>
      </c>
      <c r="B16" s="173"/>
      <c r="C16" s="76">
        <v>8</v>
      </c>
      <c r="D16" s="139" t="s">
        <v>214</v>
      </c>
      <c r="E16" s="140"/>
      <c r="F16" s="141"/>
      <c r="G16" s="56">
        <v>3</v>
      </c>
      <c r="H16" s="157"/>
      <c r="I16" s="158"/>
      <c r="J16" s="24"/>
      <c r="K16" s="174" t="s">
        <v>184</v>
      </c>
      <c r="L16" s="175"/>
      <c r="M16" s="37">
        <v>8</v>
      </c>
      <c r="N16" s="139" t="s">
        <v>214</v>
      </c>
      <c r="O16" s="140"/>
      <c r="P16" s="141"/>
      <c r="Q16" s="39">
        <v>3</v>
      </c>
      <c r="R16" s="157"/>
      <c r="S16" s="158"/>
      <c r="T16" s="24"/>
      <c r="U16" s="174" t="s">
        <v>185</v>
      </c>
      <c r="V16" s="175"/>
      <c r="W16" s="37">
        <v>8</v>
      </c>
      <c r="X16" s="139" t="s">
        <v>214</v>
      </c>
      <c r="Y16" s="140"/>
      <c r="Z16" s="141"/>
      <c r="AA16" s="39">
        <v>3</v>
      </c>
      <c r="AB16" s="157"/>
      <c r="AC16" s="158"/>
      <c r="AD16" s="1"/>
    </row>
    <row r="17" spans="1:30" x14ac:dyDescent="0.2">
      <c r="A17" s="151" t="s">
        <v>178</v>
      </c>
      <c r="B17" s="152"/>
      <c r="C17" s="42"/>
      <c r="D17" s="88"/>
      <c r="E17" s="57"/>
      <c r="F17" s="89"/>
      <c r="G17" s="44"/>
      <c r="H17" s="185"/>
      <c r="I17" s="186"/>
      <c r="J17" s="24"/>
      <c r="K17" s="151" t="s">
        <v>178</v>
      </c>
      <c r="L17" s="152"/>
      <c r="M17" s="42"/>
      <c r="N17" s="43"/>
      <c r="O17" s="44"/>
      <c r="P17" s="45"/>
      <c r="Q17" s="44"/>
      <c r="R17" s="149"/>
      <c r="S17" s="150"/>
      <c r="T17" s="24"/>
      <c r="U17" s="151" t="s">
        <v>178</v>
      </c>
      <c r="V17" s="152"/>
      <c r="W17" s="42"/>
      <c r="X17" s="43"/>
      <c r="Y17" s="44"/>
      <c r="Z17" s="45"/>
      <c r="AA17" s="44"/>
      <c r="AB17" s="149"/>
      <c r="AC17" s="150"/>
      <c r="AD17" s="1"/>
    </row>
    <row r="18" spans="1:30" ht="12.75" x14ac:dyDescent="0.2">
      <c r="A18" s="172" t="s">
        <v>40</v>
      </c>
      <c r="B18" s="173"/>
      <c r="C18" s="49">
        <v>8</v>
      </c>
      <c r="D18" s="281" t="s">
        <v>214</v>
      </c>
      <c r="E18" s="280"/>
      <c r="F18" s="282"/>
      <c r="G18" s="44">
        <v>3</v>
      </c>
      <c r="H18" s="181"/>
      <c r="I18" s="182"/>
      <c r="J18" s="24"/>
      <c r="K18" s="172" t="s">
        <v>186</v>
      </c>
      <c r="L18" s="173"/>
      <c r="M18" s="49">
        <v>10</v>
      </c>
      <c r="N18" s="142" t="s">
        <v>58</v>
      </c>
      <c r="O18" s="143"/>
      <c r="P18" s="144"/>
      <c r="Q18" s="44">
        <v>3</v>
      </c>
      <c r="R18" s="149" t="s">
        <v>187</v>
      </c>
      <c r="S18" s="150"/>
      <c r="T18" s="24"/>
      <c r="U18" s="172" t="s">
        <v>9</v>
      </c>
      <c r="V18" s="173"/>
      <c r="W18" s="49">
        <v>8</v>
      </c>
      <c r="X18" s="281" t="s">
        <v>214</v>
      </c>
      <c r="Y18" s="280"/>
      <c r="Z18" s="282"/>
      <c r="AA18" s="44">
        <v>3</v>
      </c>
      <c r="AB18" s="149"/>
      <c r="AC18" s="150"/>
      <c r="AD18" s="1"/>
    </row>
    <row r="19" spans="1:30" x14ac:dyDescent="0.2">
      <c r="A19" s="151" t="s">
        <v>178</v>
      </c>
      <c r="B19" s="152"/>
      <c r="C19" s="50"/>
      <c r="D19" s="43"/>
      <c r="E19" s="44"/>
      <c r="F19" s="45"/>
      <c r="G19" s="57"/>
      <c r="H19" s="181"/>
      <c r="I19" s="182"/>
      <c r="J19" s="24"/>
      <c r="K19" s="151" t="s">
        <v>178</v>
      </c>
      <c r="L19" s="152"/>
      <c r="M19" s="50"/>
      <c r="N19" s="43"/>
      <c r="O19" s="44"/>
      <c r="P19" s="45"/>
      <c r="Q19" s="51"/>
      <c r="R19" s="149"/>
      <c r="S19" s="150"/>
      <c r="T19" s="24"/>
      <c r="U19" s="151" t="s">
        <v>178</v>
      </c>
      <c r="V19" s="152"/>
      <c r="W19" s="50"/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36</v>
      </c>
      <c r="B20" s="171"/>
      <c r="C20" s="52">
        <v>10</v>
      </c>
      <c r="D20" s="220" t="s">
        <v>59</v>
      </c>
      <c r="E20" s="221"/>
      <c r="F20" s="222"/>
      <c r="G20" s="54">
        <v>3</v>
      </c>
      <c r="H20" s="147"/>
      <c r="I20" s="148"/>
      <c r="J20" s="24"/>
      <c r="K20" s="170" t="s">
        <v>188</v>
      </c>
      <c r="L20" s="171"/>
      <c r="M20" s="49">
        <v>8</v>
      </c>
      <c r="N20" s="220" t="s">
        <v>214</v>
      </c>
      <c r="O20" s="221"/>
      <c r="P20" s="222"/>
      <c r="Q20" s="54">
        <v>3</v>
      </c>
      <c r="R20" s="147"/>
      <c r="S20" s="148"/>
      <c r="T20" s="24"/>
      <c r="U20" s="172" t="s">
        <v>20</v>
      </c>
      <c r="V20" s="173"/>
      <c r="W20" s="52">
        <v>15</v>
      </c>
      <c r="X20" s="220" t="s">
        <v>58</v>
      </c>
      <c r="Y20" s="221"/>
      <c r="Z20" s="222"/>
      <c r="AA20" s="54">
        <v>3</v>
      </c>
      <c r="AB20" s="147"/>
      <c r="AC20" s="148"/>
      <c r="AD20" s="1"/>
    </row>
    <row r="21" spans="1:30" ht="12.75" x14ac:dyDescent="0.2">
      <c r="A21" s="174" t="s">
        <v>31</v>
      </c>
      <c r="B21" s="175"/>
      <c r="C21" s="76">
        <v>8</v>
      </c>
      <c r="D21" s="139" t="s">
        <v>214</v>
      </c>
      <c r="E21" s="140"/>
      <c r="F21" s="141"/>
      <c r="G21" s="56">
        <v>3</v>
      </c>
      <c r="H21" s="157"/>
      <c r="I21" s="158"/>
      <c r="J21" s="24"/>
      <c r="K21" s="251" t="s">
        <v>32</v>
      </c>
      <c r="L21" s="252"/>
      <c r="M21" s="37">
        <v>8</v>
      </c>
      <c r="N21" s="139" t="s">
        <v>214</v>
      </c>
      <c r="O21" s="140"/>
      <c r="P21" s="141"/>
      <c r="Q21" s="39">
        <v>3</v>
      </c>
      <c r="R21" s="157"/>
      <c r="S21" s="158"/>
      <c r="T21" s="24"/>
      <c r="U21" s="174" t="s">
        <v>41</v>
      </c>
      <c r="V21" s="175"/>
      <c r="W21" s="37">
        <v>8</v>
      </c>
      <c r="X21" s="139" t="s">
        <v>214</v>
      </c>
      <c r="Y21" s="140"/>
      <c r="Z21" s="141"/>
      <c r="AA21" s="39">
        <v>3</v>
      </c>
      <c r="AB21" s="157"/>
      <c r="AC21" s="158"/>
      <c r="AD21" s="1"/>
    </row>
    <row r="22" spans="1:30" x14ac:dyDescent="0.2">
      <c r="A22" s="151" t="s">
        <v>178</v>
      </c>
      <c r="B22" s="152"/>
      <c r="C22" s="42"/>
      <c r="D22" s="43"/>
      <c r="E22" s="44"/>
      <c r="F22" s="45"/>
      <c r="G22" s="44"/>
      <c r="H22" s="185"/>
      <c r="I22" s="186"/>
      <c r="J22" s="24"/>
      <c r="K22" s="151" t="s">
        <v>178</v>
      </c>
      <c r="L22" s="152"/>
      <c r="M22" s="42"/>
      <c r="N22" s="43"/>
      <c r="O22" s="44"/>
      <c r="P22" s="45"/>
      <c r="Q22" s="44"/>
      <c r="R22" s="149"/>
      <c r="S22" s="150"/>
      <c r="T22" s="24"/>
      <c r="U22" s="151" t="s">
        <v>178</v>
      </c>
      <c r="V22" s="152"/>
      <c r="W22" s="42"/>
      <c r="X22" s="43"/>
      <c r="Y22" s="44"/>
      <c r="Z22" s="45"/>
      <c r="AA22" s="44"/>
      <c r="AB22" s="149"/>
      <c r="AC22" s="150"/>
      <c r="AD22" s="1"/>
    </row>
    <row r="23" spans="1:30" ht="12.75" x14ac:dyDescent="0.2">
      <c r="A23" s="172" t="s">
        <v>61</v>
      </c>
      <c r="B23" s="173"/>
      <c r="C23" s="49">
        <v>8</v>
      </c>
      <c r="D23" s="281" t="s">
        <v>214</v>
      </c>
      <c r="E23" s="280"/>
      <c r="F23" s="282"/>
      <c r="G23" s="44">
        <v>3</v>
      </c>
      <c r="H23" s="181"/>
      <c r="I23" s="182"/>
      <c r="J23" s="24"/>
      <c r="K23" s="172" t="s">
        <v>105</v>
      </c>
      <c r="L23" s="173"/>
      <c r="M23" s="49">
        <v>8</v>
      </c>
      <c r="N23" s="281" t="s">
        <v>214</v>
      </c>
      <c r="O23" s="280"/>
      <c r="P23" s="282"/>
      <c r="Q23" s="44">
        <v>3</v>
      </c>
      <c r="R23" s="149"/>
      <c r="S23" s="150"/>
      <c r="T23" s="24"/>
      <c r="U23" s="172" t="s">
        <v>189</v>
      </c>
      <c r="V23" s="173"/>
      <c r="W23" s="49">
        <v>8</v>
      </c>
      <c r="X23" s="281" t="s">
        <v>214</v>
      </c>
      <c r="Y23" s="280"/>
      <c r="Z23" s="282"/>
      <c r="AA23" s="44">
        <v>3</v>
      </c>
      <c r="AB23" s="149"/>
      <c r="AC23" s="150"/>
      <c r="AD23" s="1"/>
    </row>
    <row r="24" spans="1:30" x14ac:dyDescent="0.2">
      <c r="A24" s="151" t="s">
        <v>178</v>
      </c>
      <c r="B24" s="152"/>
      <c r="C24" s="50"/>
      <c r="D24" s="43"/>
      <c r="E24" s="44"/>
      <c r="F24" s="45"/>
      <c r="G24" s="51"/>
      <c r="H24" s="181"/>
      <c r="I24" s="182"/>
      <c r="J24" s="24"/>
      <c r="K24" s="151" t="s">
        <v>178</v>
      </c>
      <c r="L24" s="152"/>
      <c r="M24" s="50"/>
      <c r="N24" s="43"/>
      <c r="O24" s="44"/>
      <c r="P24" s="45"/>
      <c r="Q24" s="51"/>
      <c r="R24" s="149"/>
      <c r="S24" s="150"/>
      <c r="T24" s="24"/>
      <c r="U24" s="151" t="s">
        <v>178</v>
      </c>
      <c r="V24" s="152"/>
      <c r="W24" s="50"/>
      <c r="X24" s="43"/>
      <c r="Y24" s="44"/>
      <c r="Z24" s="45"/>
      <c r="AA24" s="51"/>
      <c r="AB24" s="149"/>
      <c r="AC24" s="150"/>
      <c r="AD24" s="1"/>
    </row>
    <row r="25" spans="1:30" ht="13.5" thickBot="1" x14ac:dyDescent="0.25">
      <c r="A25" s="170" t="s">
        <v>18</v>
      </c>
      <c r="B25" s="171"/>
      <c r="C25" s="52">
        <v>15</v>
      </c>
      <c r="D25" s="220" t="s">
        <v>57</v>
      </c>
      <c r="E25" s="221"/>
      <c r="F25" s="222"/>
      <c r="G25" s="54">
        <v>3</v>
      </c>
      <c r="H25" s="147"/>
      <c r="I25" s="148"/>
      <c r="J25" s="24"/>
      <c r="K25" s="170" t="s">
        <v>190</v>
      </c>
      <c r="L25" s="171"/>
      <c r="M25" s="52" t="s">
        <v>191</v>
      </c>
      <c r="N25" s="220" t="s">
        <v>59</v>
      </c>
      <c r="O25" s="221"/>
      <c r="P25" s="222"/>
      <c r="Q25" s="54">
        <v>3</v>
      </c>
      <c r="R25" s="147"/>
      <c r="S25" s="148"/>
      <c r="T25" s="24"/>
      <c r="U25" s="183" t="s">
        <v>90</v>
      </c>
      <c r="V25" s="184"/>
      <c r="W25" s="52">
        <v>12</v>
      </c>
      <c r="X25" s="220" t="s">
        <v>59</v>
      </c>
      <c r="Y25" s="221"/>
      <c r="Z25" s="222"/>
      <c r="AA25" s="54">
        <v>3</v>
      </c>
      <c r="AB25" s="147"/>
      <c r="AC25" s="148"/>
      <c r="AD25" s="1"/>
    </row>
    <row r="26" spans="1:30" ht="12.75" x14ac:dyDescent="0.2">
      <c r="A26" s="251" t="s">
        <v>77</v>
      </c>
      <c r="B26" s="252"/>
      <c r="C26" s="37">
        <v>8</v>
      </c>
      <c r="D26" s="139" t="s">
        <v>214</v>
      </c>
      <c r="E26" s="140"/>
      <c r="F26" s="141"/>
      <c r="G26" s="39">
        <v>3</v>
      </c>
      <c r="H26" s="176"/>
      <c r="I26" s="177"/>
      <c r="J26" s="24"/>
      <c r="K26" s="172" t="s">
        <v>14</v>
      </c>
      <c r="L26" s="173"/>
      <c r="M26" s="37">
        <v>8</v>
      </c>
      <c r="N26" s="136" t="s">
        <v>59</v>
      </c>
      <c r="O26" s="137"/>
      <c r="P26" s="138"/>
      <c r="Q26" s="39">
        <v>3</v>
      </c>
      <c r="R26" s="157"/>
      <c r="S26" s="158"/>
      <c r="T26" s="24"/>
      <c r="U26" s="174" t="s">
        <v>192</v>
      </c>
      <c r="V26" s="175"/>
      <c r="W26" s="37">
        <v>8</v>
      </c>
      <c r="X26" s="139" t="s">
        <v>214</v>
      </c>
      <c r="Y26" s="140"/>
      <c r="Z26" s="141"/>
      <c r="AA26" s="39">
        <v>3</v>
      </c>
      <c r="AB26" s="157"/>
      <c r="AC26" s="158"/>
      <c r="AD26" s="1"/>
    </row>
    <row r="27" spans="1:30" x14ac:dyDescent="0.2">
      <c r="A27" s="151" t="s">
        <v>178</v>
      </c>
      <c r="B27" s="152"/>
      <c r="C27" s="42"/>
      <c r="D27" s="43"/>
      <c r="E27" s="44"/>
      <c r="F27" s="45"/>
      <c r="G27" s="44"/>
      <c r="H27" s="179"/>
      <c r="I27" s="180"/>
      <c r="J27" s="24"/>
      <c r="K27" s="151" t="s">
        <v>178</v>
      </c>
      <c r="L27" s="152"/>
      <c r="M27" s="42"/>
      <c r="N27" s="46"/>
      <c r="O27" s="47"/>
      <c r="P27" s="48"/>
      <c r="Q27" s="44"/>
      <c r="R27" s="149"/>
      <c r="S27" s="150"/>
      <c r="T27" s="24"/>
      <c r="U27" s="151" t="s">
        <v>178</v>
      </c>
      <c r="V27" s="152"/>
      <c r="W27" s="42"/>
      <c r="X27" s="43"/>
      <c r="Y27" s="44"/>
      <c r="Z27" s="45"/>
      <c r="AA27" s="44"/>
      <c r="AB27" s="149"/>
      <c r="AC27" s="150"/>
      <c r="AD27" s="1"/>
    </row>
    <row r="28" spans="1:30" ht="12.75" x14ac:dyDescent="0.2">
      <c r="A28" s="172" t="s">
        <v>193</v>
      </c>
      <c r="B28" s="173"/>
      <c r="C28" s="49">
        <v>8</v>
      </c>
      <c r="D28" s="142" t="s">
        <v>194</v>
      </c>
      <c r="E28" s="143"/>
      <c r="F28" s="144"/>
      <c r="G28" s="44">
        <v>3</v>
      </c>
      <c r="H28" s="149"/>
      <c r="I28" s="150"/>
      <c r="J28" s="24"/>
      <c r="K28" s="183" t="s">
        <v>17</v>
      </c>
      <c r="L28" s="184"/>
      <c r="M28" s="63">
        <v>10</v>
      </c>
      <c r="N28" s="281" t="s">
        <v>214</v>
      </c>
      <c r="O28" s="280"/>
      <c r="P28" s="282"/>
      <c r="Q28" s="44">
        <v>3</v>
      </c>
      <c r="R28" s="149"/>
      <c r="S28" s="150"/>
      <c r="T28" s="24"/>
      <c r="U28" s="172" t="s">
        <v>195</v>
      </c>
      <c r="V28" s="173"/>
      <c r="W28" s="49">
        <v>8</v>
      </c>
      <c r="X28" s="142" t="s">
        <v>194</v>
      </c>
      <c r="Y28" s="143"/>
      <c r="Z28" s="144"/>
      <c r="AA28" s="44">
        <v>3</v>
      </c>
      <c r="AB28" s="149"/>
      <c r="AC28" s="150"/>
      <c r="AD28" s="1"/>
    </row>
    <row r="29" spans="1:30" x14ac:dyDescent="0.2">
      <c r="A29" s="151" t="s">
        <v>178</v>
      </c>
      <c r="B29" s="152"/>
      <c r="C29" s="50"/>
      <c r="D29" s="43"/>
      <c r="E29" s="44"/>
      <c r="F29" s="45"/>
      <c r="G29" s="51"/>
      <c r="H29" s="149"/>
      <c r="I29" s="150"/>
      <c r="J29" s="24"/>
      <c r="K29" s="151" t="s">
        <v>178</v>
      </c>
      <c r="L29" s="152"/>
      <c r="M29" s="80"/>
      <c r="N29" s="43"/>
      <c r="O29" s="44"/>
      <c r="P29" s="45"/>
      <c r="Q29" s="51"/>
      <c r="R29" s="235"/>
      <c r="S29" s="236"/>
      <c r="T29" s="24"/>
      <c r="U29" s="151" t="s">
        <v>178</v>
      </c>
      <c r="V29" s="152"/>
      <c r="W29" s="50"/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2" t="s">
        <v>82</v>
      </c>
      <c r="B30" s="173"/>
      <c r="C30" s="52">
        <v>8</v>
      </c>
      <c r="D30" s="281" t="s">
        <v>214</v>
      </c>
      <c r="E30" s="280"/>
      <c r="F30" s="282"/>
      <c r="G30" s="54">
        <v>3</v>
      </c>
      <c r="H30" s="264"/>
      <c r="I30" s="178"/>
      <c r="J30" s="24"/>
      <c r="K30" s="170" t="s">
        <v>196</v>
      </c>
      <c r="L30" s="171"/>
      <c r="M30" s="52">
        <v>12</v>
      </c>
      <c r="N30" s="281" t="s">
        <v>59</v>
      </c>
      <c r="O30" s="280"/>
      <c r="P30" s="282"/>
      <c r="Q30" s="54">
        <v>3</v>
      </c>
      <c r="R30" s="147"/>
      <c r="S30" s="148"/>
      <c r="T30" s="24"/>
      <c r="U30" s="172" t="s">
        <v>82</v>
      </c>
      <c r="V30" s="173"/>
      <c r="W30" s="52">
        <v>8</v>
      </c>
      <c r="X30" s="281" t="s">
        <v>214</v>
      </c>
      <c r="Y30" s="280"/>
      <c r="Z30" s="282"/>
      <c r="AA30" s="54">
        <v>3</v>
      </c>
      <c r="AB30" s="147"/>
      <c r="AC30" s="148"/>
      <c r="AD30" s="1"/>
    </row>
    <row r="31" spans="1:30" ht="12.75" x14ac:dyDescent="0.2">
      <c r="A31" s="174"/>
      <c r="B31" s="175"/>
      <c r="C31" s="37"/>
      <c r="D31" s="38"/>
      <c r="E31" s="39"/>
      <c r="F31" s="40"/>
      <c r="G31" s="39"/>
      <c r="H31" s="176"/>
      <c r="I31" s="177"/>
      <c r="J31" s="24"/>
      <c r="K31" s="153"/>
      <c r="L31" s="154"/>
      <c r="M31" s="37"/>
      <c r="N31" s="38"/>
      <c r="O31" s="39"/>
      <c r="P31" s="40"/>
      <c r="Q31" s="39"/>
      <c r="R31" s="157"/>
      <c r="S31" s="158"/>
      <c r="T31" s="24"/>
      <c r="U31" s="155" t="s">
        <v>197</v>
      </c>
      <c r="V31" s="237"/>
      <c r="W31" s="81"/>
      <c r="X31" s="81"/>
      <c r="Y31" s="81"/>
      <c r="Z31" s="82"/>
      <c r="AA31" s="39"/>
      <c r="AB31" s="157"/>
      <c r="AC31" s="158"/>
      <c r="AD31" s="1"/>
    </row>
    <row r="32" spans="1:30" ht="12.75" x14ac:dyDescent="0.2">
      <c r="A32" s="172"/>
      <c r="B32" s="173"/>
      <c r="C32" s="42"/>
      <c r="D32" s="43"/>
      <c r="E32" s="44"/>
      <c r="F32" s="45"/>
      <c r="G32" s="44"/>
      <c r="H32" s="149"/>
      <c r="I32" s="150"/>
      <c r="J32" s="24"/>
      <c r="K32" s="151"/>
      <c r="L32" s="152"/>
      <c r="M32" s="50"/>
      <c r="N32" s="43"/>
      <c r="O32" s="44"/>
      <c r="P32" s="45"/>
      <c r="Q32" s="51"/>
      <c r="R32" s="149"/>
      <c r="S32" s="150"/>
      <c r="T32" s="24"/>
      <c r="U32" s="172" t="s">
        <v>198</v>
      </c>
      <c r="V32" s="173"/>
      <c r="W32" s="42">
        <v>5</v>
      </c>
      <c r="X32" s="64">
        <f>CEILING((37.5%*(90%*(N8*45%))),5)</f>
        <v>50</v>
      </c>
      <c r="Y32" s="44" t="s">
        <v>60</v>
      </c>
      <c r="Z32" s="45">
        <f>CEILING((42.5%*(90%*(N8*45%))),5)</f>
        <v>55</v>
      </c>
      <c r="AA32" s="44">
        <v>1</v>
      </c>
      <c r="AB32" s="149"/>
      <c r="AC32" s="150"/>
      <c r="AD32" s="1"/>
    </row>
    <row r="33" spans="1:30" ht="12.75" x14ac:dyDescent="0.2">
      <c r="A33" s="172"/>
      <c r="B33" s="173"/>
      <c r="C33" s="49"/>
      <c r="D33" s="43"/>
      <c r="E33" s="44"/>
      <c r="F33" s="45"/>
      <c r="G33" s="44"/>
      <c r="H33" s="149"/>
      <c r="I33" s="150"/>
      <c r="J33" s="24"/>
      <c r="K33" s="151"/>
      <c r="L33" s="152"/>
      <c r="M33" s="50"/>
      <c r="N33" s="43"/>
      <c r="O33" s="44"/>
      <c r="P33" s="45"/>
      <c r="Q33" s="51"/>
      <c r="R33" s="149"/>
      <c r="S33" s="150"/>
      <c r="T33" s="24"/>
      <c r="U33" s="164"/>
      <c r="V33" s="165"/>
      <c r="W33" s="49">
        <v>5</v>
      </c>
      <c r="X33" s="43">
        <f>CEILING((47.5%*(90%*(N8*45%))),5)</f>
        <v>60</v>
      </c>
      <c r="Y33" s="44" t="s">
        <v>60</v>
      </c>
      <c r="Z33" s="45">
        <f>CEILING((52.5%*(90%*(N8*45%))),5)</f>
        <v>70</v>
      </c>
      <c r="AA33" s="44">
        <v>1</v>
      </c>
      <c r="AB33" s="149"/>
      <c r="AC33" s="150"/>
      <c r="AD33" s="1"/>
    </row>
    <row r="34" spans="1:30" x14ac:dyDescent="0.2">
      <c r="A34" s="151"/>
      <c r="B34" s="152"/>
      <c r="C34" s="50"/>
      <c r="D34" s="43"/>
      <c r="E34" s="44"/>
      <c r="F34" s="45"/>
      <c r="G34" s="51"/>
      <c r="H34" s="149"/>
      <c r="I34" s="150"/>
      <c r="J34" s="24"/>
      <c r="K34" s="151"/>
      <c r="L34" s="152"/>
      <c r="M34" s="50"/>
      <c r="N34" s="43"/>
      <c r="O34" s="44"/>
      <c r="P34" s="45"/>
      <c r="Q34" s="51"/>
      <c r="R34" s="149"/>
      <c r="S34" s="150"/>
      <c r="T34" s="24"/>
      <c r="U34" s="151"/>
      <c r="V34" s="152"/>
      <c r="W34" s="50">
        <v>5</v>
      </c>
      <c r="X34" s="43">
        <f>CEILING((57.5%*(90%*(N8*45%))),5)</f>
        <v>75</v>
      </c>
      <c r="Y34" s="44" t="s">
        <v>60</v>
      </c>
      <c r="Z34" s="45">
        <f>CEILING((62.5%*(90%*(N8*45%))),5)</f>
        <v>80</v>
      </c>
      <c r="AA34" s="57">
        <v>1</v>
      </c>
      <c r="AB34" s="149"/>
      <c r="AC34" s="150"/>
      <c r="AD34" s="1"/>
    </row>
    <row r="35" spans="1:30" ht="13.5" thickBot="1" x14ac:dyDescent="0.25">
      <c r="A35" s="170"/>
      <c r="B35" s="171"/>
      <c r="C35" s="52"/>
      <c r="D35" s="53"/>
      <c r="E35" s="54"/>
      <c r="F35" s="55"/>
      <c r="G35" s="54"/>
      <c r="H35" s="147"/>
      <c r="I35" s="148"/>
      <c r="J35" s="24"/>
      <c r="K35" s="170"/>
      <c r="L35" s="171"/>
      <c r="M35" s="52"/>
      <c r="N35" s="53"/>
      <c r="O35" s="54"/>
      <c r="P35" s="55"/>
      <c r="Q35" s="54"/>
      <c r="R35" s="147"/>
      <c r="S35" s="148"/>
      <c r="T35" s="24"/>
      <c r="U35" s="170"/>
      <c r="V35" s="171"/>
      <c r="W35" s="52"/>
      <c r="X35" s="53"/>
      <c r="Y35" s="54"/>
      <c r="Z35" s="55"/>
      <c r="AA35" s="54"/>
      <c r="AB35" s="147"/>
      <c r="AC35" s="148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3"/>
      <c r="B41" s="154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166"/>
      <c r="B42" s="168"/>
      <c r="C42" s="50"/>
      <c r="D42" s="83"/>
      <c r="E42" s="83"/>
      <c r="F42" s="83"/>
      <c r="G42" s="84"/>
      <c r="H42" s="260"/>
      <c r="I42" s="261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ht="12.75" x14ac:dyDescent="0.2">
      <c r="A43" s="166"/>
      <c r="B43" s="168"/>
      <c r="C43" s="50"/>
      <c r="D43" s="85"/>
      <c r="E43" s="85"/>
      <c r="F43" s="85"/>
      <c r="G43" s="84"/>
      <c r="H43" s="258"/>
      <c r="I43" s="259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66"/>
      <c r="B44" s="168"/>
      <c r="C44" s="50"/>
      <c r="D44" s="43"/>
      <c r="E44" s="44"/>
      <c r="F44" s="45"/>
      <c r="G44" s="51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59"/>
      <c r="B45" s="161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77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U30:V30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D30:F30"/>
    <mergeCell ref="H30:I30"/>
    <mergeCell ref="K30:L30"/>
    <mergeCell ref="N30:P30"/>
    <mergeCell ref="R30:S30"/>
    <mergeCell ref="U28:V28"/>
    <mergeCell ref="X28:Z28"/>
    <mergeCell ref="AB28:AC28"/>
    <mergeCell ref="A29:B29"/>
    <mergeCell ref="H29:I29"/>
    <mergeCell ref="K29:L29"/>
    <mergeCell ref="R29:S29"/>
    <mergeCell ref="U29:V29"/>
    <mergeCell ref="AB29:AC29"/>
    <mergeCell ref="A28:B28"/>
    <mergeCell ref="D28:F28"/>
    <mergeCell ref="H28:I28"/>
    <mergeCell ref="K28:L28"/>
    <mergeCell ref="N28:P28"/>
    <mergeCell ref="R28:S28"/>
    <mergeCell ref="X26:Z26"/>
    <mergeCell ref="AB26:AC26"/>
    <mergeCell ref="A27:B27"/>
    <mergeCell ref="H27:I27"/>
    <mergeCell ref="K27:L27"/>
    <mergeCell ref="R27:S27"/>
    <mergeCell ref="U27:V27"/>
    <mergeCell ref="AB27:AC27"/>
    <mergeCell ref="U25:V25"/>
    <mergeCell ref="X25:Z25"/>
    <mergeCell ref="AB25:AC25"/>
    <mergeCell ref="A26:B26"/>
    <mergeCell ref="D26:F26"/>
    <mergeCell ref="H26:I26"/>
    <mergeCell ref="K26:L26"/>
    <mergeCell ref="N26:P26"/>
    <mergeCell ref="R26:S26"/>
    <mergeCell ref="U26:V26"/>
    <mergeCell ref="A25:B25"/>
    <mergeCell ref="D25:F25"/>
    <mergeCell ref="H25:I25"/>
    <mergeCell ref="K25:L25"/>
    <mergeCell ref="N25:P25"/>
    <mergeCell ref="R25:S25"/>
    <mergeCell ref="U23:V23"/>
    <mergeCell ref="X23:Z23"/>
    <mergeCell ref="AB23:AC23"/>
    <mergeCell ref="A24:B24"/>
    <mergeCell ref="H24:I24"/>
    <mergeCell ref="K24:L24"/>
    <mergeCell ref="R24:S24"/>
    <mergeCell ref="U24:V24"/>
    <mergeCell ref="AB24:AC24"/>
    <mergeCell ref="A23:B23"/>
    <mergeCell ref="D23:F23"/>
    <mergeCell ref="H23:I23"/>
    <mergeCell ref="K23:L23"/>
    <mergeCell ref="N23:P23"/>
    <mergeCell ref="R23:S23"/>
    <mergeCell ref="X21:Z21"/>
    <mergeCell ref="AB21:AC21"/>
    <mergeCell ref="A22:B22"/>
    <mergeCell ref="H22:I22"/>
    <mergeCell ref="K22:L22"/>
    <mergeCell ref="R22:S22"/>
    <mergeCell ref="U22:V22"/>
    <mergeCell ref="AB22:AC22"/>
    <mergeCell ref="U20:V20"/>
    <mergeCell ref="X20:Z20"/>
    <mergeCell ref="AB20:AC20"/>
    <mergeCell ref="A21:B21"/>
    <mergeCell ref="D21:F21"/>
    <mergeCell ref="H21:I21"/>
    <mergeCell ref="K21:L21"/>
    <mergeCell ref="N21:P21"/>
    <mergeCell ref="R21:S21"/>
    <mergeCell ref="U21:V21"/>
    <mergeCell ref="A20:B20"/>
    <mergeCell ref="D20:F20"/>
    <mergeCell ref="H20:I20"/>
    <mergeCell ref="K20:L20"/>
    <mergeCell ref="N20:P20"/>
    <mergeCell ref="R20:S20"/>
    <mergeCell ref="U18:V18"/>
    <mergeCell ref="X18:Z18"/>
    <mergeCell ref="AB18:AC18"/>
    <mergeCell ref="A19:B19"/>
    <mergeCell ref="H19:I19"/>
    <mergeCell ref="K19:L19"/>
    <mergeCell ref="R19:S19"/>
    <mergeCell ref="U19:V19"/>
    <mergeCell ref="AB19:AC19"/>
    <mergeCell ref="A18:B18"/>
    <mergeCell ref="D18:F18"/>
    <mergeCell ref="H18:I18"/>
    <mergeCell ref="K18:L18"/>
    <mergeCell ref="N18:P18"/>
    <mergeCell ref="R18:S18"/>
    <mergeCell ref="X16:Z16"/>
    <mergeCell ref="AB16:AC16"/>
    <mergeCell ref="A17:B17"/>
    <mergeCell ref="H17:I17"/>
    <mergeCell ref="K17:L17"/>
    <mergeCell ref="R17:S17"/>
    <mergeCell ref="U17:V17"/>
    <mergeCell ref="AB17:AC17"/>
    <mergeCell ref="U15:V15"/>
    <mergeCell ref="X15:Z15"/>
    <mergeCell ref="AB15:AC15"/>
    <mergeCell ref="A16:B16"/>
    <mergeCell ref="D16:F16"/>
    <mergeCell ref="H16:I16"/>
    <mergeCell ref="K16:L16"/>
    <mergeCell ref="N16:P16"/>
    <mergeCell ref="R16:S16"/>
    <mergeCell ref="U16:V16"/>
    <mergeCell ref="A15:B15"/>
    <mergeCell ref="D15:F15"/>
    <mergeCell ref="H15:I15"/>
    <mergeCell ref="K15:L15"/>
    <mergeCell ref="N15:P15"/>
    <mergeCell ref="R15:S15"/>
    <mergeCell ref="A14:B14"/>
    <mergeCell ref="H14:I14"/>
    <mergeCell ref="K14:L14"/>
    <mergeCell ref="R14:S14"/>
    <mergeCell ref="U14:V14"/>
    <mergeCell ref="AB14:AC14"/>
    <mergeCell ref="A13:B13"/>
    <mergeCell ref="H13:I13"/>
    <mergeCell ref="K13:L13"/>
    <mergeCell ref="R13:S13"/>
    <mergeCell ref="U13:V13"/>
    <mergeCell ref="AB13:AC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1:F14 D16:F19 D21:F24 D26:F29 D31:F34 D36:F39 D41:F44 G11:I45 C11:C45 N11:P14 N16:P19 N21:P24 N26:P29 N31:P34 N36:P39 N41:P44 Q11:S45 M11:M45 X11:Z14 X16:Z19 X21:Z24 X26:Z29 X31:Z34 X36:Z39 X41:Z44 W11:W44 AA11:AC44">
    <cfRule type="expression" dxfId="720" priority="49" stopIfTrue="1">
      <formula>ISERROR(C11)</formula>
    </cfRule>
  </conditionalFormatting>
  <conditionalFormatting sqref="Q9:S9 AA9:AC9 G9:I9">
    <cfRule type="cellIs" dxfId="719" priority="48" stopIfTrue="1" operator="equal">
      <formula>0</formula>
    </cfRule>
  </conditionalFormatting>
  <conditionalFormatting sqref="A16:B16 A18:B18 A23:B23 A21:B21">
    <cfRule type="expression" dxfId="718" priority="47" stopIfTrue="1">
      <formula>AND(XFA16&gt;0,A16=0)</formula>
    </cfRule>
  </conditionalFormatting>
  <conditionalFormatting sqref="U16:V16 U11:V11 U18:V18">
    <cfRule type="expression" dxfId="717" priority="46" stopIfTrue="1">
      <formula>AND(#REF!&gt;0,U11=0)</formula>
    </cfRule>
  </conditionalFormatting>
  <conditionalFormatting sqref="K16:L16 K18:L18">
    <cfRule type="expression" dxfId="716" priority="45" stopIfTrue="1">
      <formula>AND(#REF!&gt;0,K16=0)</formula>
    </cfRule>
  </conditionalFormatting>
  <conditionalFormatting sqref="K21:L21 K23:L23">
    <cfRule type="expression" dxfId="715" priority="44" stopIfTrue="1">
      <formula>AND(#REF!&gt;0,K21=0)</formula>
    </cfRule>
  </conditionalFormatting>
  <conditionalFormatting sqref="K28:L28">
    <cfRule type="expression" dxfId="714" priority="43" stopIfTrue="1">
      <formula>AND(G28&gt;0,K28=0)</formula>
    </cfRule>
  </conditionalFormatting>
  <conditionalFormatting sqref="U18:V18">
    <cfRule type="expression" dxfId="713" priority="42" stopIfTrue="1">
      <formula>AND(Q18&gt;0,U18=0)</formula>
    </cfRule>
  </conditionalFormatting>
  <conditionalFormatting sqref="U23:V23">
    <cfRule type="expression" dxfId="712" priority="41" stopIfTrue="1">
      <formula>AND(Q23&gt;0,U23=0)</formula>
    </cfRule>
  </conditionalFormatting>
  <conditionalFormatting sqref="K21:L21">
    <cfRule type="expression" dxfId="711" priority="40" stopIfTrue="1">
      <formula>AND(G21&gt;0,K21=0)</formula>
    </cfRule>
  </conditionalFormatting>
  <conditionalFormatting sqref="K21:L21">
    <cfRule type="expression" dxfId="710" priority="39" stopIfTrue="1">
      <formula>AND(G21&gt;0,K21=0)</formula>
    </cfRule>
  </conditionalFormatting>
  <conditionalFormatting sqref="U11:V11">
    <cfRule type="expression" dxfId="709" priority="38" stopIfTrue="1">
      <formula>AND(Q11&gt;0,U11=0)</formula>
    </cfRule>
  </conditionalFormatting>
  <conditionalFormatting sqref="U11:V11">
    <cfRule type="expression" dxfId="708" priority="37" stopIfTrue="1">
      <formula>AND(Q11&gt;0,U11=0)</formula>
    </cfRule>
  </conditionalFormatting>
  <conditionalFormatting sqref="K16:L16">
    <cfRule type="expression" dxfId="707" priority="36" stopIfTrue="1">
      <formula>AND(G16&gt;0,K16=0)</formula>
    </cfRule>
  </conditionalFormatting>
  <conditionalFormatting sqref="W45 AA45:AC45">
    <cfRule type="expression" dxfId="706" priority="35" stopIfTrue="1">
      <formula>ISERROR(W45)</formula>
    </cfRule>
  </conditionalFormatting>
  <conditionalFormatting sqref="K16:L16 K18:L18 K23:L23 K21:L21">
    <cfRule type="expression" dxfId="705" priority="34" stopIfTrue="1">
      <formula>AND(G16&gt;0,K16=0)</formula>
    </cfRule>
  </conditionalFormatting>
  <conditionalFormatting sqref="U16:V16 U18:V18 U23:V23 U21:V21">
    <cfRule type="expression" dxfId="704" priority="33" stopIfTrue="1">
      <formula>AND(Q16&gt;0,U16=0)</formula>
    </cfRule>
  </conditionalFormatting>
  <conditionalFormatting sqref="X41:Z44 N41:P44 D31:F34 D41:F44 D36:F39 W32:W45 N36:P39 X36:Z39 M30:S30 N31:P34 M31:M45 Q31:S45 I44:I45 I11:I41 C11:D13 D14 E11:F14 M11:N13 N14 O11:P14 W11:X13 X14 Y11:Z14 D16:F19 D21:F24 D26:F29 G11:H45 C14:C45 N16:P17 Q11:S29 M14:M29 N19:P24 N27:P29 X16:Z19 X21:Z24 X29:Z29 X26:Z27 AA11:AC45 W14:W30 Z31:Z34 X32:Y34">
    <cfRule type="expression" dxfId="703" priority="32" stopIfTrue="1">
      <formula>ISERROR(C11)</formula>
    </cfRule>
  </conditionalFormatting>
  <conditionalFormatting sqref="G9:I9 Q9:S9 AA9:AC9">
    <cfRule type="cellIs" dxfId="702" priority="31" stopIfTrue="1" operator="equal">
      <formula>0</formula>
    </cfRule>
  </conditionalFormatting>
  <conditionalFormatting sqref="A16:B16 A18:B18 A23:B23 A21:B21 A25:B26">
    <cfRule type="expression" dxfId="701" priority="30" stopIfTrue="1">
      <formula>AND(XFA16&gt;0,A16=0)</formula>
    </cfRule>
  </conditionalFormatting>
  <conditionalFormatting sqref="U16:V16 U18:V18 K26:L26">
    <cfRule type="expression" dxfId="700" priority="29" stopIfTrue="1">
      <formula>AND(#REF!&gt;0,K16=0)</formula>
    </cfRule>
  </conditionalFormatting>
  <conditionalFormatting sqref="K16:L16 K18:L18">
    <cfRule type="expression" dxfId="699" priority="28" stopIfTrue="1">
      <formula>AND(#REF!&gt;0,K16=0)</formula>
    </cfRule>
  </conditionalFormatting>
  <conditionalFormatting sqref="K21:L21 K23:L23">
    <cfRule type="expression" dxfId="698" priority="27" stopIfTrue="1">
      <formula>AND(#REF!&gt;0,K21=0)</formula>
    </cfRule>
  </conditionalFormatting>
  <conditionalFormatting sqref="U16:V16 U18:V18">
    <cfRule type="expression" dxfId="697" priority="26" stopIfTrue="1">
      <formula>AND(#REF!&gt;0,U16=0)</formula>
    </cfRule>
  </conditionalFormatting>
  <conditionalFormatting sqref="K16:L16 K18:L18 A20:B20">
    <cfRule type="expression" dxfId="696" priority="25" stopIfTrue="1">
      <formula>AND(#REF!&gt;0,A16=0)</formula>
    </cfRule>
  </conditionalFormatting>
  <conditionalFormatting sqref="K21:L21">
    <cfRule type="expression" dxfId="695" priority="24" stopIfTrue="1">
      <formula>AND(G21&gt;0,K21=0)</formula>
    </cfRule>
  </conditionalFormatting>
  <conditionalFormatting sqref="A16:B16 A18:B18 A23:B23 A21:B21">
    <cfRule type="expression" dxfId="694" priority="23" stopIfTrue="1">
      <formula>AND(XFA16&gt;0,A16=0)</formula>
    </cfRule>
  </conditionalFormatting>
  <conditionalFormatting sqref="A16:B16 A18:B18 A23:B23 A21:B21 A25:B26">
    <cfRule type="expression" dxfId="693" priority="22" stopIfTrue="1">
      <formula>AND(XFA16&gt;0,A16=0)</formula>
    </cfRule>
  </conditionalFormatting>
  <conditionalFormatting sqref="A20:B20">
    <cfRule type="expression" dxfId="692" priority="21" stopIfTrue="1">
      <formula>AND(#REF!&gt;0,A20=0)</formula>
    </cfRule>
  </conditionalFormatting>
  <conditionalFormatting sqref="K16:L16 K18:L18">
    <cfRule type="expression" dxfId="691" priority="20" stopIfTrue="1">
      <formula>AND(#REF!&gt;0,K16=0)</formula>
    </cfRule>
  </conditionalFormatting>
  <conditionalFormatting sqref="K21:L21 K23:L23">
    <cfRule type="expression" dxfId="690" priority="19" stopIfTrue="1">
      <formula>AND(#REF!&gt;0,K21=0)</formula>
    </cfRule>
  </conditionalFormatting>
  <conditionalFormatting sqref="K28:L28">
    <cfRule type="expression" dxfId="689" priority="18" stopIfTrue="1">
      <formula>AND(G28&gt;0,K28=0)</formula>
    </cfRule>
  </conditionalFormatting>
  <conditionalFormatting sqref="K21:L21">
    <cfRule type="expression" dxfId="688" priority="17" stopIfTrue="1">
      <formula>AND(G21&gt;0,K21=0)</formula>
    </cfRule>
  </conditionalFormatting>
  <conditionalFormatting sqref="K21:L21">
    <cfRule type="expression" dxfId="687" priority="16" stopIfTrue="1">
      <formula>AND(G21&gt;0,K21=0)</formula>
    </cfRule>
  </conditionalFormatting>
  <conditionalFormatting sqref="K16:L16">
    <cfRule type="expression" dxfId="686" priority="15" stopIfTrue="1">
      <formula>AND(G16&gt;0,K16=0)</formula>
    </cfRule>
  </conditionalFormatting>
  <conditionalFormatting sqref="K16:L16 K18:L18 K23:L23 K21:L21">
    <cfRule type="expression" dxfId="685" priority="14" stopIfTrue="1">
      <formula>AND(G16&gt;0,K16=0)</formula>
    </cfRule>
  </conditionalFormatting>
  <conditionalFormatting sqref="K26:L26">
    <cfRule type="expression" dxfId="684" priority="13" stopIfTrue="1">
      <formula>AND(#REF!&gt;0,K26=0)</formula>
    </cfRule>
  </conditionalFormatting>
  <conditionalFormatting sqref="K16:L16 K18:L18">
    <cfRule type="expression" dxfId="683" priority="12" stopIfTrue="1">
      <formula>AND(#REF!&gt;0,K16=0)</formula>
    </cfRule>
  </conditionalFormatting>
  <conditionalFormatting sqref="K21:L21 K23:L23">
    <cfRule type="expression" dxfId="682" priority="11" stopIfTrue="1">
      <formula>AND(#REF!&gt;0,K21=0)</formula>
    </cfRule>
  </conditionalFormatting>
  <conditionalFormatting sqref="K16:L16 K18:L18">
    <cfRule type="expression" dxfId="681" priority="10" stopIfTrue="1">
      <formula>AND(#REF!&gt;0,K16=0)</formula>
    </cfRule>
  </conditionalFormatting>
  <conditionalFormatting sqref="K21:L21">
    <cfRule type="expression" dxfId="680" priority="9" stopIfTrue="1">
      <formula>AND(G21&gt;0,K21=0)</formula>
    </cfRule>
  </conditionalFormatting>
  <conditionalFormatting sqref="U16:V16 U11:V11 U18:V18">
    <cfRule type="expression" dxfId="679" priority="8" stopIfTrue="1">
      <formula>AND(#REF!&gt;0,U11=0)</formula>
    </cfRule>
  </conditionalFormatting>
  <conditionalFormatting sqref="U18:V18">
    <cfRule type="expression" dxfId="678" priority="7" stopIfTrue="1">
      <formula>AND(Q18&gt;0,U18=0)</formula>
    </cfRule>
  </conditionalFormatting>
  <conditionalFormatting sqref="U23:V23">
    <cfRule type="expression" dxfId="677" priority="6" stopIfTrue="1">
      <formula>AND(Q23&gt;0,U23=0)</formula>
    </cfRule>
  </conditionalFormatting>
  <conditionalFormatting sqref="U11:V11">
    <cfRule type="expression" dxfId="676" priority="5" stopIfTrue="1">
      <formula>AND(Q11&gt;0,U11=0)</formula>
    </cfRule>
  </conditionalFormatting>
  <conditionalFormatting sqref="U11:V11">
    <cfRule type="expression" dxfId="675" priority="4" stopIfTrue="1">
      <formula>AND(Q11&gt;0,U11=0)</formula>
    </cfRule>
  </conditionalFormatting>
  <conditionalFormatting sqref="U16:V16 U18:V18 U23:V23 U21:V21">
    <cfRule type="expression" dxfId="674" priority="3" stopIfTrue="1">
      <formula>AND(Q16&gt;0,U16=0)</formula>
    </cfRule>
  </conditionalFormatting>
  <conditionalFormatting sqref="U16:V16 U18:V18">
    <cfRule type="expression" dxfId="673" priority="2" stopIfTrue="1">
      <formula>AND(#REF!&gt;0,U16=0)</formula>
    </cfRule>
  </conditionalFormatting>
  <conditionalFormatting sqref="U16:V16 U18:V18">
    <cfRule type="expression" dxfId="672" priority="1" stopIfTrue="1">
      <formula>AND(#REF!&gt;0,U16=0)</formula>
    </cfRule>
  </conditionalFormatting>
  <dataValidations count="11">
    <dataValidation type="list" allowBlank="1" showInputMessage="1" promptTitle="Exercise Selection" prompt="Select the exercise based on the exercise class from the drop-down list. These exercises are listed on the MaxSheet worksheet." sqref="A16 K23 K21 K26:L2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0:B2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8:L18 U45 U41 K41 K45 U43 K16:L16 K31 K43 K20 U18:V18 U31 U16:V16 U28 U26 U33 U13 U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5:A36 A38 K25 A30:A31 A45 A15 K15 A11 K30 K35:K36 A33 A28 A25:B26 K40 A40:A41 K38 U35:U36 U20 U23 U15 U11 U38 U40 U30">
      <formula1>INDIRECT(HLOOKUP(XFA11,SECONDARYLOOKUP,2,FALSE))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showErrorMessage="1" sqref="AC2 I2 S2">
      <formula1>STRPREP</formula1>
    </dataValidation>
    <dataValidation allowBlank="1" showInputMessage="1" showErrorMessage="1" promptTitle="# of Repetitions" prompt="Manually enter the appropriate number of repetitions." sqref="W21 W26 C31 W36 C41 W11 C21 C16 C26 M11 W41 M36 W16 M21 M26 M16 M31 C11 M41 C36"/>
    <dataValidation type="list" allowBlank="1" showInputMessage="1" showErrorMessage="1" sqref="AB27:AC30 R17:S20 R22:S25 H32:I32 H29:I30 H34:I35 H33 AB42:AC44 H28 H22:I25 H27:I27 AB11:AC15 H17:I20 H44:I45 R27:S30 R12:S15 AB22:AC25 H12:I15 R39:S40 AB32:AC35 AB17:AC20 R42:S45 H38 AB39:AC40 H37:I37 H39:I40 R38 R37:S37 AB38 AB37:AC37 R32:S35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16:S16 H26:I26 H16:I16 H21:I21 H41:I41 AB36:AC36 H31:I31 AB26:AC26 AB16:AC16 R36:S36 AB41:AC41 AB31:AC31 H36:I36 R41:S41 R11:S11 R31:S31 R26:S26 H11:I11 R21:S21">
      <formula1>Notes</formula1>
    </dataValidation>
    <dataValidation type="list" allowBlank="1" showInputMessage="1" showErrorMessage="1" sqref="B2 V2 L2">
      <formula1>WARMUPLIST</formula1>
    </dataValidation>
  </dataValidations>
  <hyperlinks>
    <hyperlink ref="E18" r:id="rId1" display="-"/>
    <hyperlink ref="E11" r:id="rId2"/>
    <hyperlink ref="Y18" r:id="rId3" display="-"/>
    <hyperlink ref="O11" r:id="rId4"/>
    <hyperlink ref="E16" r:id="rId5" display="-"/>
    <hyperlink ref="O16" r:id="rId6" display="-"/>
    <hyperlink ref="Y16" r:id="rId7" display="-"/>
    <hyperlink ref="Y26" r:id="rId8" display="-"/>
    <hyperlink ref="E21" r:id="rId9" display="-"/>
    <hyperlink ref="Y11" r:id="rId10"/>
    <hyperlink ref="B2:G2" r:id="rId11" display="Dynamic Warm-Up"/>
    <hyperlink ref="L2:Q2" r:id="rId12" display="Dynamic Warm-Up"/>
    <hyperlink ref="V2:AA2" r:id="rId13" display="Dynamic Warm-Up"/>
    <hyperlink ref="B3:G3" r:id="rId14" display="3-Way Ham Touch X 9/leg"/>
    <hyperlink ref="B4:G4" r:id="rId15" display="Toe Reach Squat X 10"/>
    <hyperlink ref="B5:G5" r:id="rId16" display="Cuban Press Incline F8 X 8"/>
    <hyperlink ref="B6:G6" r:id="rId17" display="FWD Leg Cirlces 2X5/leg"/>
    <hyperlink ref="B7:G7" r:id="rId18" display="BKWD Leg Circles 2X5/leg"/>
    <hyperlink ref="L5:Q5" r:id="rId19" display="Tea Cup X 6/leg"/>
    <hyperlink ref="L6:Q6" r:id="rId20" display="Scap Push-Ups X 10"/>
    <hyperlink ref="L3:Q3" r:id="rId21" display="3-Way Ham Touch X 9/leg"/>
    <hyperlink ref="L4:Q4" r:id="rId22" display="Toe Reach Squat X 10"/>
    <hyperlink ref="V5:AA5" r:id="rId23" display="Standing D1 X 6/leg"/>
    <hyperlink ref="V6:AA6" r:id="rId24" display="Standing D2 X 6/leg"/>
    <hyperlink ref="V3:AA3" r:id="rId25" display="3-Way Ham Touch X 9/leg"/>
    <hyperlink ref="V4:AA4" r:id="rId26" display="Toe Reach Squat X 10"/>
    <hyperlink ref="A21:B21" r:id="rId27" display="Step-Up"/>
    <hyperlink ref="A30:B30" r:id="rId28" display="DB Curl to Arnold"/>
    <hyperlink ref="A26:B26" r:id="rId29" display="DB Row"/>
    <hyperlink ref="A23:B23" r:id="rId30" display="DB RDL"/>
    <hyperlink ref="A20:B20" r:id="rId31" display="Full Bench Curl-Up"/>
    <hyperlink ref="A18:B18" r:id="rId32" display="Lat Pull Down"/>
    <hyperlink ref="A25:B25" r:id="rId33" display="MB Twist"/>
    <hyperlink ref="A16:B16" r:id="rId34" display="DB Bench Press"/>
    <hyperlink ref="A11:B11" r:id="rId35" display="Back Squat"/>
    <hyperlink ref="A28:B28" r:id="rId36" display="Manual Clams"/>
    <hyperlink ref="A37:B37" r:id="rId37" display="Foam Roller"/>
    <hyperlink ref="A39:B39" r:id="rId38" display="Lying Wall Leg Shakes"/>
    <hyperlink ref="A15:B15" r:id="rId39" display="Jump Squat"/>
    <hyperlink ref="K26:L26" r:id="rId40" display="PB Leg Curl"/>
    <hyperlink ref="K23:L23" r:id="rId41" display="Alt DB Shoulder Press"/>
    <hyperlink ref="K11:L11" r:id="rId42" display="Bench Press"/>
    <hyperlink ref="K16:L16" r:id="rId43" display="Front Squat"/>
    <hyperlink ref="K18:L18" r:id="rId44" display="SL Calf Raises"/>
    <hyperlink ref="K25:L25" r:id="rId45" display="Prone Forearm Bridge"/>
    <hyperlink ref="K37:L37" r:id="rId46" display="Isometric Chest Hold"/>
    <hyperlink ref="K21:L21" r:id="rId47" display="DB Incline Press"/>
    <hyperlink ref="K15:L15" r:id="rId48" display="MB Pass"/>
    <hyperlink ref="K20:L20" r:id="rId49" display="Rear Deltoid"/>
    <hyperlink ref="K28:L28" r:id="rId50" display="Sup-Pro Tri Ext"/>
    <hyperlink ref="K30:L30" r:id="rId51" display="Supermans"/>
    <hyperlink ref="K39:L39" r:id="rId52" display="Lying Wall Leg Shakes"/>
    <hyperlink ref="U23:V23" r:id="rId53" display="In-Line RDL"/>
    <hyperlink ref="U25:V25" r:id="rId54" display="Cobras"/>
    <hyperlink ref="U20:V20" r:id="rId55" display="Gopher U-Abs"/>
    <hyperlink ref="U11:V11" r:id="rId56" display="Hex Deadlift"/>
    <hyperlink ref="U16:V16" r:id="rId57" display="Close Grip Bench"/>
    <hyperlink ref="U18:V18" r:id="rId58" display="Dynamic Lat Pull"/>
    <hyperlink ref="U21:V21" r:id="rId59" display="DB Walking Lunge"/>
    <hyperlink ref="U28:V28" r:id="rId60" display="Manual Leg Adduction"/>
    <hyperlink ref="U26:V26" r:id="rId61" display="Barbell BO Row"/>
    <hyperlink ref="U37:V37" r:id="rId62" display="Foam Roller"/>
    <hyperlink ref="U39:V39" r:id="rId63" display="Hang Twist"/>
    <hyperlink ref="U15:V15" r:id="rId64" display="Tuck Jumps"/>
    <hyperlink ref="U32:V32" r:id="rId65" display="Single Leg Squat"/>
    <hyperlink ref="U30:V30" r:id="rId66" display="DB Curl to Arnold"/>
    <hyperlink ref="U13:V13" r:id="rId67" display="(see below)"/>
  </hyperlinks>
  <pageMargins left="0.45" right="0.2" top="0.25" bottom="0.25" header="0.05" footer="0.05"/>
  <pageSetup scale="99" orientation="landscape" r:id="rId68"/>
  <drawing r:id="rId6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A14" sqref="A14:B14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251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251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251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103">
        <v>12</v>
      </c>
      <c r="D11" s="104">
        <f>CEILING((57.5%*N8),5)</f>
        <v>60</v>
      </c>
      <c r="E11" s="74" t="s">
        <v>60</v>
      </c>
      <c r="F11" s="105">
        <f>CEILING((62.5%*N8),5)</f>
        <v>65</v>
      </c>
      <c r="G11" s="106">
        <v>3</v>
      </c>
      <c r="H11" s="343"/>
      <c r="I11" s="344"/>
      <c r="J11" s="107"/>
      <c r="K11" s="174" t="s">
        <v>184</v>
      </c>
      <c r="L11" s="175"/>
      <c r="M11" s="103">
        <v>12</v>
      </c>
      <c r="N11" s="104">
        <f>CEILING((42.5%*N8),5)</f>
        <v>45</v>
      </c>
      <c r="O11" s="75" t="s">
        <v>60</v>
      </c>
      <c r="P11" s="105">
        <f>CEILING((47.5%*N8),5)</f>
        <v>50</v>
      </c>
      <c r="Q11" s="106">
        <v>3</v>
      </c>
      <c r="R11" s="343"/>
      <c r="S11" s="344"/>
      <c r="T11" s="107"/>
      <c r="U11" s="174" t="s">
        <v>176</v>
      </c>
      <c r="V11" s="175"/>
      <c r="W11" s="103">
        <v>12</v>
      </c>
      <c r="X11" s="104">
        <f>CEILING((62.5%*N8),5)</f>
        <v>65</v>
      </c>
      <c r="Y11" s="75" t="s">
        <v>60</v>
      </c>
      <c r="Z11" s="105">
        <f>CEILING((67.5%*N8),5)</f>
        <v>70</v>
      </c>
      <c r="AA11" s="106">
        <v>3</v>
      </c>
      <c r="AB11" s="343"/>
      <c r="AC11" s="344"/>
      <c r="AD11" s="1"/>
    </row>
    <row r="12" spans="1:30" x14ac:dyDescent="0.2">
      <c r="A12" s="345" t="s">
        <v>224</v>
      </c>
      <c r="B12" s="346"/>
      <c r="C12" s="42"/>
      <c r="D12" s="108"/>
      <c r="E12" s="109"/>
      <c r="F12" s="110"/>
      <c r="G12" s="109"/>
      <c r="H12" s="295"/>
      <c r="I12" s="296"/>
      <c r="J12" s="107"/>
      <c r="K12" s="345" t="s">
        <v>224</v>
      </c>
      <c r="L12" s="346"/>
      <c r="M12" s="42"/>
      <c r="N12" s="108"/>
      <c r="O12" s="109"/>
      <c r="P12" s="110"/>
      <c r="Q12" s="109"/>
      <c r="R12" s="295"/>
      <c r="S12" s="296"/>
      <c r="T12" s="107"/>
      <c r="U12" s="345" t="s">
        <v>224</v>
      </c>
      <c r="V12" s="346"/>
      <c r="W12" s="42"/>
      <c r="X12" s="108"/>
      <c r="Y12" s="109"/>
      <c r="Z12" s="110"/>
      <c r="AA12" s="109"/>
      <c r="AB12" s="295"/>
      <c r="AC12" s="296"/>
      <c r="AD12" s="1"/>
    </row>
    <row r="13" spans="1:30" ht="15" customHeight="1" x14ac:dyDescent="0.2">
      <c r="A13" s="172" t="s">
        <v>226</v>
      </c>
      <c r="B13" s="173"/>
      <c r="C13" s="111">
        <v>12</v>
      </c>
      <c r="D13" s="347" t="s">
        <v>59</v>
      </c>
      <c r="E13" s="348"/>
      <c r="F13" s="349"/>
      <c r="G13" s="109">
        <v>2</v>
      </c>
      <c r="H13" s="295"/>
      <c r="I13" s="296"/>
      <c r="J13" s="107"/>
      <c r="K13" s="297" t="s">
        <v>278</v>
      </c>
      <c r="L13" s="298"/>
      <c r="M13" s="111">
        <v>12</v>
      </c>
      <c r="N13" s="108"/>
      <c r="O13" s="109"/>
      <c r="P13" s="110"/>
      <c r="Q13" s="109">
        <v>2</v>
      </c>
      <c r="R13" s="319" t="s">
        <v>293</v>
      </c>
      <c r="S13" s="320"/>
      <c r="T13" s="107"/>
      <c r="U13" s="297" t="s">
        <v>271</v>
      </c>
      <c r="V13" s="298"/>
      <c r="W13" s="111">
        <v>12</v>
      </c>
      <c r="X13" s="347" t="s">
        <v>194</v>
      </c>
      <c r="Y13" s="348"/>
      <c r="Z13" s="349"/>
      <c r="AA13" s="109">
        <v>2</v>
      </c>
      <c r="AB13" s="295"/>
      <c r="AC13" s="296"/>
      <c r="AD13" s="1"/>
    </row>
    <row r="14" spans="1:30" x14ac:dyDescent="0.2">
      <c r="A14" s="350" t="s">
        <v>224</v>
      </c>
      <c r="B14" s="351"/>
      <c r="C14" s="50"/>
      <c r="D14" s="108"/>
      <c r="E14" s="109"/>
      <c r="F14" s="110"/>
      <c r="G14" s="51"/>
      <c r="H14" s="295"/>
      <c r="I14" s="296"/>
      <c r="J14" s="107"/>
      <c r="K14" s="352" t="s">
        <v>224</v>
      </c>
      <c r="L14" s="353"/>
      <c r="M14" s="50"/>
      <c r="N14" s="108"/>
      <c r="O14" s="109"/>
      <c r="P14" s="110"/>
      <c r="Q14" s="51"/>
      <c r="R14" s="295"/>
      <c r="S14" s="296"/>
      <c r="T14" s="107"/>
      <c r="U14" s="352" t="s">
        <v>224</v>
      </c>
      <c r="V14" s="353"/>
      <c r="W14" s="50"/>
      <c r="X14" s="108"/>
      <c r="Y14" s="109"/>
      <c r="Z14" s="110"/>
      <c r="AA14" s="51"/>
      <c r="AB14" s="295"/>
      <c r="AC14" s="296"/>
      <c r="AD14" s="1"/>
    </row>
    <row r="15" spans="1:30" ht="13.5" thickBot="1" x14ac:dyDescent="0.25">
      <c r="A15" s="251" t="s">
        <v>77</v>
      </c>
      <c r="B15" s="252"/>
      <c r="C15" s="112">
        <v>12</v>
      </c>
      <c r="D15" s="113">
        <f>CEILING((20%*Q8),5)</f>
        <v>20</v>
      </c>
      <c r="E15" s="114" t="s">
        <v>60</v>
      </c>
      <c r="F15" s="115">
        <f>CEILING((25%*Q8),5)</f>
        <v>25</v>
      </c>
      <c r="G15" s="114">
        <v>2</v>
      </c>
      <c r="H15" s="305" t="s">
        <v>316</v>
      </c>
      <c r="I15" s="306"/>
      <c r="J15" s="107"/>
      <c r="K15" s="303" t="s">
        <v>309</v>
      </c>
      <c r="L15" s="304"/>
      <c r="M15" s="112">
        <v>12</v>
      </c>
      <c r="N15" s="113">
        <f>CEILING((2.5%*Q8),5)</f>
        <v>5</v>
      </c>
      <c r="O15" s="114" t="s">
        <v>60</v>
      </c>
      <c r="P15" s="115">
        <f>CEILING((5%*Q8),5)</f>
        <v>5</v>
      </c>
      <c r="Q15" s="114">
        <v>2</v>
      </c>
      <c r="R15" s="305" t="s">
        <v>316</v>
      </c>
      <c r="S15" s="306"/>
      <c r="T15" s="107"/>
      <c r="U15" s="303" t="s">
        <v>310</v>
      </c>
      <c r="V15" s="304"/>
      <c r="W15" s="112">
        <v>12</v>
      </c>
      <c r="X15" s="113">
        <f>CEILING((20%*Q8),5)</f>
        <v>20</v>
      </c>
      <c r="Y15" s="114" t="s">
        <v>60</v>
      </c>
      <c r="Z15" s="115">
        <f>CEILING((25%*Q8),5)</f>
        <v>25</v>
      </c>
      <c r="AA15" s="114">
        <v>2</v>
      </c>
      <c r="AB15" s="305" t="s">
        <v>316</v>
      </c>
      <c r="AC15" s="306"/>
      <c r="AD15" s="1"/>
    </row>
    <row r="16" spans="1:30" ht="12.75" x14ac:dyDescent="0.2">
      <c r="A16" s="311" t="s">
        <v>308</v>
      </c>
      <c r="B16" s="312"/>
      <c r="C16" s="103">
        <v>12</v>
      </c>
      <c r="D16" s="104">
        <f>CEILING((42.5%*Q8),5)</f>
        <v>45</v>
      </c>
      <c r="E16" s="106" t="s">
        <v>60</v>
      </c>
      <c r="F16" s="105">
        <f>CEILING((47.5%*Q8),5)</f>
        <v>50</v>
      </c>
      <c r="G16" s="106">
        <v>3</v>
      </c>
      <c r="H16" s="343"/>
      <c r="I16" s="344"/>
      <c r="J16" s="107"/>
      <c r="K16" s="174" t="s">
        <v>15</v>
      </c>
      <c r="L16" s="175"/>
      <c r="M16" s="103">
        <v>12</v>
      </c>
      <c r="N16" s="104">
        <f>CEILING((57.5%*Q8),5)</f>
        <v>60</v>
      </c>
      <c r="O16" s="75" t="s">
        <v>60</v>
      </c>
      <c r="P16" s="105">
        <f>CEILING((62.5%*Q8),5)</f>
        <v>65</v>
      </c>
      <c r="Q16" s="106">
        <v>3</v>
      </c>
      <c r="R16" s="343"/>
      <c r="S16" s="344"/>
      <c r="T16" s="107"/>
      <c r="U16" s="174" t="s">
        <v>185</v>
      </c>
      <c r="V16" s="175"/>
      <c r="W16" s="103">
        <v>12</v>
      </c>
      <c r="X16" s="104">
        <f>CEILING((50%*Q8),5)</f>
        <v>50</v>
      </c>
      <c r="Y16" s="75" t="s">
        <v>60</v>
      </c>
      <c r="Z16" s="105">
        <f>CEILING((55%*Q8),5)</f>
        <v>55</v>
      </c>
      <c r="AA16" s="106">
        <v>3</v>
      </c>
      <c r="AB16" s="343"/>
      <c r="AC16" s="344"/>
      <c r="AD16" s="1"/>
    </row>
    <row r="17" spans="1:30" x14ac:dyDescent="0.2">
      <c r="A17" s="345" t="s">
        <v>224</v>
      </c>
      <c r="B17" s="346"/>
      <c r="C17" s="42"/>
      <c r="D17" s="108"/>
      <c r="E17" s="109"/>
      <c r="F17" s="110"/>
      <c r="G17" s="109"/>
      <c r="H17" s="295"/>
      <c r="I17" s="296"/>
      <c r="J17" s="107"/>
      <c r="K17" s="345" t="s">
        <v>224</v>
      </c>
      <c r="L17" s="346"/>
      <c r="M17" s="42"/>
      <c r="N17" s="108"/>
      <c r="O17" s="109"/>
      <c r="P17" s="110"/>
      <c r="Q17" s="109"/>
      <c r="R17" s="295"/>
      <c r="S17" s="296"/>
      <c r="T17" s="107"/>
      <c r="U17" s="345" t="s">
        <v>224</v>
      </c>
      <c r="V17" s="346"/>
      <c r="W17" s="42"/>
      <c r="X17" s="108"/>
      <c r="Y17" s="109"/>
      <c r="Z17" s="110"/>
      <c r="AA17" s="109"/>
      <c r="AB17" s="295"/>
      <c r="AC17" s="296"/>
      <c r="AD17" s="1"/>
    </row>
    <row r="18" spans="1:30" ht="12.75" x14ac:dyDescent="0.2">
      <c r="A18" s="172" t="s">
        <v>40</v>
      </c>
      <c r="B18" s="173"/>
      <c r="C18" s="111">
        <v>12</v>
      </c>
      <c r="D18" s="108">
        <f>CEILING((42.5%*Q8),5)</f>
        <v>45</v>
      </c>
      <c r="E18" s="79" t="s">
        <v>60</v>
      </c>
      <c r="F18" s="110">
        <f>CEILING((47.5%*Q8),5)</f>
        <v>50</v>
      </c>
      <c r="G18" s="109">
        <v>2</v>
      </c>
      <c r="H18" s="295"/>
      <c r="I18" s="296"/>
      <c r="J18" s="107"/>
      <c r="K18" s="297" t="s">
        <v>272</v>
      </c>
      <c r="L18" s="298"/>
      <c r="M18" s="111">
        <v>12</v>
      </c>
      <c r="N18" s="108">
        <f>CEILING((2.5%*Q8),5)</f>
        <v>5</v>
      </c>
      <c r="O18" s="109" t="s">
        <v>60</v>
      </c>
      <c r="P18" s="110">
        <f>CEILING((5%*Q8),5)</f>
        <v>5</v>
      </c>
      <c r="Q18" s="109">
        <v>2</v>
      </c>
      <c r="R18" s="295"/>
      <c r="S18" s="296"/>
      <c r="T18" s="107"/>
      <c r="U18" s="297" t="s">
        <v>284</v>
      </c>
      <c r="V18" s="298"/>
      <c r="W18" s="111">
        <v>12</v>
      </c>
      <c r="X18" s="108">
        <f>CEILING((45%*Q8),5)</f>
        <v>45</v>
      </c>
      <c r="Y18" s="109" t="s">
        <v>60</v>
      </c>
      <c r="Z18" s="110">
        <f>CEILING((50%*Q8),5)</f>
        <v>50</v>
      </c>
      <c r="AA18" s="109">
        <v>2</v>
      </c>
      <c r="AB18" s="295"/>
      <c r="AC18" s="296"/>
      <c r="AD18" s="1"/>
    </row>
    <row r="19" spans="1:30" x14ac:dyDescent="0.2">
      <c r="A19" s="352" t="s">
        <v>224</v>
      </c>
      <c r="B19" s="353"/>
      <c r="C19" s="50"/>
      <c r="D19" s="108"/>
      <c r="E19" s="109"/>
      <c r="F19" s="110"/>
      <c r="G19" s="51"/>
      <c r="H19" s="295"/>
      <c r="I19" s="296"/>
      <c r="J19" s="107"/>
      <c r="K19" s="352" t="s">
        <v>224</v>
      </c>
      <c r="L19" s="353"/>
      <c r="M19" s="50"/>
      <c r="N19" s="108"/>
      <c r="O19" s="109"/>
      <c r="P19" s="110"/>
      <c r="Q19" s="51"/>
      <c r="R19" s="295"/>
      <c r="S19" s="296"/>
      <c r="T19" s="107"/>
      <c r="U19" s="352" t="s">
        <v>224</v>
      </c>
      <c r="V19" s="353"/>
      <c r="W19" s="50"/>
      <c r="X19" s="108"/>
      <c r="Y19" s="109"/>
      <c r="Z19" s="110"/>
      <c r="AA19" s="51"/>
      <c r="AB19" s="295"/>
      <c r="AC19" s="296"/>
      <c r="AD19" s="1"/>
    </row>
    <row r="20" spans="1:30" ht="13.5" thickBot="1" x14ac:dyDescent="0.25">
      <c r="A20" s="170" t="s">
        <v>189</v>
      </c>
      <c r="B20" s="171"/>
      <c r="C20" s="112">
        <v>12</v>
      </c>
      <c r="D20" s="116">
        <f>CEILING((10%*N8),5)</f>
        <v>10</v>
      </c>
      <c r="E20" s="116" t="s">
        <v>60</v>
      </c>
      <c r="F20" s="117">
        <f>CEILING((12.5%*N8),5)</f>
        <v>15</v>
      </c>
      <c r="G20" s="114">
        <v>2</v>
      </c>
      <c r="H20" s="305" t="s">
        <v>316</v>
      </c>
      <c r="I20" s="306"/>
      <c r="J20" s="107"/>
      <c r="K20" s="172" t="s">
        <v>186</v>
      </c>
      <c r="L20" s="173"/>
      <c r="M20" s="112">
        <v>12</v>
      </c>
      <c r="N20" s="113">
        <f>CEILING((14%*N8),5)</f>
        <v>15</v>
      </c>
      <c r="O20" s="114" t="s">
        <v>60</v>
      </c>
      <c r="P20" s="115">
        <f>CEILING((16.5%*N8),5)</f>
        <v>20</v>
      </c>
      <c r="Q20" s="114">
        <v>2</v>
      </c>
      <c r="R20" s="305" t="s">
        <v>316</v>
      </c>
      <c r="S20" s="306"/>
      <c r="T20" s="107"/>
      <c r="U20" s="172" t="s">
        <v>61</v>
      </c>
      <c r="V20" s="173"/>
      <c r="W20" s="112">
        <v>12</v>
      </c>
      <c r="X20" s="113">
        <f>CEILING((15%*N8),5)</f>
        <v>15</v>
      </c>
      <c r="Y20" s="114" t="s">
        <v>60</v>
      </c>
      <c r="Z20" s="115">
        <f>CEILING((20%*N8),5)</f>
        <v>20</v>
      </c>
      <c r="AA20" s="114">
        <v>2</v>
      </c>
      <c r="AB20" s="305" t="s">
        <v>316</v>
      </c>
      <c r="AC20" s="306"/>
      <c r="AD20" s="1"/>
    </row>
    <row r="21" spans="1:30" ht="15" customHeight="1" x14ac:dyDescent="0.2">
      <c r="A21" s="311" t="s">
        <v>311</v>
      </c>
      <c r="B21" s="312"/>
      <c r="C21" s="103">
        <v>12</v>
      </c>
      <c r="D21" s="104">
        <f>CEILING((14%*N8),5)</f>
        <v>15</v>
      </c>
      <c r="E21" s="75" t="s">
        <v>60</v>
      </c>
      <c r="F21" s="105">
        <f>CEILING((16%*N8),5)</f>
        <v>20</v>
      </c>
      <c r="G21" s="106">
        <v>2</v>
      </c>
      <c r="H21" s="343"/>
      <c r="I21" s="344"/>
      <c r="J21" s="107"/>
      <c r="K21" s="174" t="s">
        <v>41</v>
      </c>
      <c r="L21" s="175"/>
      <c r="M21" s="103">
        <v>12</v>
      </c>
      <c r="N21" s="104">
        <f>CEILING((15%*N8),5)</f>
        <v>15</v>
      </c>
      <c r="O21" s="106" t="s">
        <v>60</v>
      </c>
      <c r="P21" s="105">
        <f>CEILING((17.5%*N8),5)</f>
        <v>20</v>
      </c>
      <c r="Q21" s="106">
        <v>2</v>
      </c>
      <c r="R21" s="343"/>
      <c r="S21" s="344"/>
      <c r="T21" s="107"/>
      <c r="U21" s="174" t="s">
        <v>114</v>
      </c>
      <c r="V21" s="175"/>
      <c r="W21" s="103">
        <v>12</v>
      </c>
      <c r="X21" s="354" t="s">
        <v>59</v>
      </c>
      <c r="Y21" s="355"/>
      <c r="Z21" s="356"/>
      <c r="AA21" s="106">
        <v>2</v>
      </c>
      <c r="AB21" s="343"/>
      <c r="AC21" s="344"/>
      <c r="AD21" s="1"/>
    </row>
    <row r="22" spans="1:30" x14ac:dyDescent="0.2">
      <c r="A22" s="345" t="s">
        <v>224</v>
      </c>
      <c r="B22" s="346"/>
      <c r="C22" s="42"/>
      <c r="D22" s="108"/>
      <c r="E22" s="109"/>
      <c r="F22" s="110"/>
      <c r="G22" s="109"/>
      <c r="H22" s="295"/>
      <c r="I22" s="296"/>
      <c r="J22" s="107"/>
      <c r="K22" s="345" t="s">
        <v>224</v>
      </c>
      <c r="L22" s="346"/>
      <c r="M22" s="42"/>
      <c r="N22" s="108"/>
      <c r="O22" s="109"/>
      <c r="P22" s="110"/>
      <c r="Q22" s="109"/>
      <c r="R22" s="295"/>
      <c r="S22" s="296"/>
      <c r="T22" s="107"/>
      <c r="U22" s="345" t="s">
        <v>224</v>
      </c>
      <c r="V22" s="346"/>
      <c r="W22" s="42"/>
      <c r="X22" s="108"/>
      <c r="Y22" s="109"/>
      <c r="Z22" s="110"/>
      <c r="AA22" s="109"/>
      <c r="AB22" s="295"/>
      <c r="AC22" s="296"/>
      <c r="AD22" s="1"/>
    </row>
    <row r="23" spans="1:30" ht="12.75" x14ac:dyDescent="0.2">
      <c r="A23" s="172" t="s">
        <v>82</v>
      </c>
      <c r="B23" s="173"/>
      <c r="C23" s="111">
        <v>12</v>
      </c>
      <c r="D23" s="108">
        <f>CEILING((10%*Q8),5)</f>
        <v>10</v>
      </c>
      <c r="E23" s="109" t="s">
        <v>60</v>
      </c>
      <c r="F23" s="110">
        <f>CEILING((13%*Q8),5)</f>
        <v>15</v>
      </c>
      <c r="G23" s="109">
        <v>2</v>
      </c>
      <c r="H23" s="295"/>
      <c r="I23" s="296"/>
      <c r="J23" s="107"/>
      <c r="K23" s="172" t="s">
        <v>17</v>
      </c>
      <c r="L23" s="173"/>
      <c r="M23" s="111">
        <v>12</v>
      </c>
      <c r="N23" s="108">
        <f>CEILING((12.5%*Q8),5)</f>
        <v>15</v>
      </c>
      <c r="O23" s="109" t="s">
        <v>60</v>
      </c>
      <c r="P23" s="110">
        <f>CEILING((16%*Q8),5)</f>
        <v>20</v>
      </c>
      <c r="Q23" s="109">
        <v>2</v>
      </c>
      <c r="R23" s="295"/>
      <c r="S23" s="296"/>
      <c r="T23" s="107"/>
      <c r="U23" s="297" t="s">
        <v>285</v>
      </c>
      <c r="V23" s="298"/>
      <c r="W23" s="111">
        <v>12</v>
      </c>
      <c r="X23" s="108">
        <f>CEILING((15%*Q8),5)</f>
        <v>15</v>
      </c>
      <c r="Y23" s="109" t="s">
        <v>60</v>
      </c>
      <c r="Z23" s="110">
        <f>CEILING((17.5%*Q8),5)</f>
        <v>20</v>
      </c>
      <c r="AA23" s="109">
        <v>2</v>
      </c>
      <c r="AB23" s="295"/>
      <c r="AC23" s="296"/>
      <c r="AD23" s="1"/>
    </row>
    <row r="24" spans="1:30" x14ac:dyDescent="0.2">
      <c r="A24" s="352" t="s">
        <v>224</v>
      </c>
      <c r="B24" s="353"/>
      <c r="C24" s="50"/>
      <c r="D24" s="108"/>
      <c r="E24" s="109"/>
      <c r="F24" s="110"/>
      <c r="G24" s="51"/>
      <c r="H24" s="295"/>
      <c r="I24" s="296"/>
      <c r="J24" s="107"/>
      <c r="K24" s="352" t="s">
        <v>224</v>
      </c>
      <c r="L24" s="353"/>
      <c r="M24" s="50"/>
      <c r="N24" s="108"/>
      <c r="O24" s="109"/>
      <c r="P24" s="110"/>
      <c r="Q24" s="51"/>
      <c r="R24" s="295"/>
      <c r="S24" s="296"/>
      <c r="T24" s="107"/>
      <c r="U24" s="352" t="s">
        <v>224</v>
      </c>
      <c r="V24" s="353"/>
      <c r="W24" s="50"/>
      <c r="X24" s="108"/>
      <c r="Y24" s="109"/>
      <c r="Z24" s="110"/>
      <c r="AA24" s="51"/>
      <c r="AB24" s="295"/>
      <c r="AC24" s="296"/>
      <c r="AD24" s="1"/>
    </row>
    <row r="25" spans="1:30" ht="15.75" customHeight="1" thickBot="1" x14ac:dyDescent="0.25">
      <c r="A25" s="172" t="s">
        <v>20</v>
      </c>
      <c r="B25" s="173"/>
      <c r="C25" s="112">
        <v>20</v>
      </c>
      <c r="D25" s="113">
        <v>10</v>
      </c>
      <c r="E25" s="114" t="s">
        <v>60</v>
      </c>
      <c r="F25" s="115">
        <v>25</v>
      </c>
      <c r="G25" s="114">
        <v>2</v>
      </c>
      <c r="H25" s="305" t="s">
        <v>316</v>
      </c>
      <c r="I25" s="306"/>
      <c r="J25" s="107"/>
      <c r="K25" s="170" t="s">
        <v>196</v>
      </c>
      <c r="L25" s="171"/>
      <c r="M25" s="112">
        <v>12</v>
      </c>
      <c r="N25" s="357" t="s">
        <v>59</v>
      </c>
      <c r="O25" s="358"/>
      <c r="P25" s="359"/>
      <c r="Q25" s="114">
        <v>2</v>
      </c>
      <c r="R25" s="305" t="s">
        <v>316</v>
      </c>
      <c r="S25" s="306"/>
      <c r="T25" s="107"/>
      <c r="U25" s="172" t="s">
        <v>18</v>
      </c>
      <c r="V25" s="173"/>
      <c r="W25" s="112">
        <v>20</v>
      </c>
      <c r="X25" s="113">
        <v>15</v>
      </c>
      <c r="Y25" s="114" t="s">
        <v>60</v>
      </c>
      <c r="Z25" s="115">
        <v>45</v>
      </c>
      <c r="AA25" s="114">
        <v>2</v>
      </c>
      <c r="AB25" s="305" t="s">
        <v>316</v>
      </c>
      <c r="AC25" s="306"/>
      <c r="AD25" s="1"/>
    </row>
    <row r="26" spans="1:30" ht="12.75" x14ac:dyDescent="0.2">
      <c r="A26" s="311" t="s">
        <v>312</v>
      </c>
      <c r="B26" s="312"/>
      <c r="C26" s="103">
        <v>12</v>
      </c>
      <c r="D26" s="104">
        <f>CEILING((17.5%*Q8),5)</f>
        <v>20</v>
      </c>
      <c r="E26" s="106" t="s">
        <v>60</v>
      </c>
      <c r="F26" s="105">
        <f>CEILING((20%*Q8),5)</f>
        <v>20</v>
      </c>
      <c r="G26" s="106">
        <v>2</v>
      </c>
      <c r="H26" s="343"/>
      <c r="I26" s="344"/>
      <c r="J26" s="107"/>
      <c r="K26" s="311" t="s">
        <v>288</v>
      </c>
      <c r="L26" s="312"/>
      <c r="M26" s="103">
        <v>12</v>
      </c>
      <c r="N26" s="104">
        <f>CEILING((12.5%*Q8),5)</f>
        <v>15</v>
      </c>
      <c r="O26" s="106" t="s">
        <v>60</v>
      </c>
      <c r="P26" s="105">
        <f>CEILING((15%*Q8),5)</f>
        <v>15</v>
      </c>
      <c r="Q26" s="106">
        <v>2</v>
      </c>
      <c r="R26" s="343"/>
      <c r="S26" s="344"/>
      <c r="T26" s="107"/>
      <c r="U26" s="311" t="s">
        <v>286</v>
      </c>
      <c r="V26" s="312"/>
      <c r="W26" s="103">
        <v>12</v>
      </c>
      <c r="X26" s="104">
        <f>CEILING((47.5%*Q8),5)</f>
        <v>50</v>
      </c>
      <c r="Y26" s="106" t="s">
        <v>60</v>
      </c>
      <c r="Z26" s="105">
        <f>CEILING((52.5%*Q8),5)</f>
        <v>55</v>
      </c>
      <c r="AA26" s="106">
        <v>2</v>
      </c>
      <c r="AB26" s="343"/>
      <c r="AC26" s="344"/>
      <c r="AD26" s="1"/>
    </row>
    <row r="27" spans="1:30" x14ac:dyDescent="0.2">
      <c r="A27" s="345" t="s">
        <v>224</v>
      </c>
      <c r="B27" s="346"/>
      <c r="C27" s="42"/>
      <c r="D27" s="108"/>
      <c r="E27" s="109"/>
      <c r="F27" s="110"/>
      <c r="G27" s="109"/>
      <c r="H27" s="295"/>
      <c r="I27" s="296"/>
      <c r="J27" s="107"/>
      <c r="K27" s="345" t="s">
        <v>224</v>
      </c>
      <c r="L27" s="346"/>
      <c r="M27" s="42"/>
      <c r="N27" s="108"/>
      <c r="O27" s="109"/>
      <c r="P27" s="110"/>
      <c r="Q27" s="109"/>
      <c r="R27" s="295"/>
      <c r="S27" s="296"/>
      <c r="T27" s="107"/>
      <c r="U27" s="345" t="s">
        <v>224</v>
      </c>
      <c r="V27" s="346"/>
      <c r="W27" s="42"/>
      <c r="X27" s="108"/>
      <c r="Y27" s="109"/>
      <c r="Z27" s="110"/>
      <c r="AA27" s="109"/>
      <c r="AB27" s="295"/>
      <c r="AC27" s="296"/>
      <c r="AD27" s="1"/>
    </row>
    <row r="28" spans="1:30" ht="15" customHeight="1" x14ac:dyDescent="0.2">
      <c r="A28" s="297" t="s">
        <v>313</v>
      </c>
      <c r="B28" s="298"/>
      <c r="C28" s="111">
        <v>12</v>
      </c>
      <c r="D28" s="108">
        <v>25</v>
      </c>
      <c r="E28" s="109" t="s">
        <v>60</v>
      </c>
      <c r="F28" s="110">
        <v>45</v>
      </c>
      <c r="G28" s="109">
        <v>2</v>
      </c>
      <c r="H28" s="295"/>
      <c r="I28" s="296"/>
      <c r="J28" s="107"/>
      <c r="K28" s="172" t="s">
        <v>88</v>
      </c>
      <c r="L28" s="173"/>
      <c r="M28" s="111">
        <v>12</v>
      </c>
      <c r="N28" s="108">
        <f>CEILING((42.5%*N8),5)</f>
        <v>45</v>
      </c>
      <c r="O28" s="109" t="s">
        <v>60</v>
      </c>
      <c r="P28" s="110">
        <f>CEILING((45%*N8),5)</f>
        <v>45</v>
      </c>
      <c r="Q28" s="109">
        <v>2</v>
      </c>
      <c r="R28" s="295"/>
      <c r="S28" s="296"/>
      <c r="T28" s="107"/>
      <c r="U28" s="172" t="s">
        <v>14</v>
      </c>
      <c r="V28" s="173"/>
      <c r="W28" s="111">
        <v>12</v>
      </c>
      <c r="X28" s="347" t="s">
        <v>59</v>
      </c>
      <c r="Y28" s="348"/>
      <c r="Z28" s="349"/>
      <c r="AA28" s="109">
        <v>2</v>
      </c>
      <c r="AB28" s="295"/>
      <c r="AC28" s="296"/>
      <c r="AD28" s="1"/>
    </row>
    <row r="29" spans="1:30" x14ac:dyDescent="0.2">
      <c r="A29" s="352" t="s">
        <v>224</v>
      </c>
      <c r="B29" s="353"/>
      <c r="C29" s="50"/>
      <c r="D29" s="108"/>
      <c r="E29" s="109"/>
      <c r="F29" s="110"/>
      <c r="G29" s="51"/>
      <c r="H29" s="295"/>
      <c r="I29" s="296"/>
      <c r="J29" s="107"/>
      <c r="K29" s="352" t="s">
        <v>224</v>
      </c>
      <c r="L29" s="353"/>
      <c r="M29" s="50"/>
      <c r="N29" s="108"/>
      <c r="O29" s="109"/>
      <c r="P29" s="110"/>
      <c r="Q29" s="51"/>
      <c r="R29" s="295"/>
      <c r="S29" s="296"/>
      <c r="T29" s="107"/>
      <c r="U29" s="352" t="s">
        <v>224</v>
      </c>
      <c r="V29" s="353"/>
      <c r="W29" s="50"/>
      <c r="X29" s="108"/>
      <c r="Y29" s="109"/>
      <c r="Z29" s="110"/>
      <c r="AA29" s="51"/>
      <c r="AB29" s="295"/>
      <c r="AC29" s="296"/>
      <c r="AD29" s="1"/>
    </row>
    <row r="30" spans="1:30" ht="15.75" customHeight="1" thickBot="1" x14ac:dyDescent="0.25">
      <c r="A30" s="172" t="s">
        <v>36</v>
      </c>
      <c r="B30" s="173"/>
      <c r="C30" s="112">
        <v>12</v>
      </c>
      <c r="D30" s="357" t="s">
        <v>59</v>
      </c>
      <c r="E30" s="358"/>
      <c r="F30" s="359"/>
      <c r="G30" s="114">
        <v>2</v>
      </c>
      <c r="H30" s="305" t="s">
        <v>316</v>
      </c>
      <c r="I30" s="306"/>
      <c r="J30" s="107"/>
      <c r="K30" s="303" t="s">
        <v>314</v>
      </c>
      <c r="L30" s="304"/>
      <c r="M30" s="112">
        <v>12</v>
      </c>
      <c r="N30" s="113">
        <v>10</v>
      </c>
      <c r="O30" s="114" t="s">
        <v>60</v>
      </c>
      <c r="P30" s="115">
        <v>25</v>
      </c>
      <c r="Q30" s="114">
        <v>2</v>
      </c>
      <c r="R30" s="305" t="s">
        <v>316</v>
      </c>
      <c r="S30" s="306"/>
      <c r="T30" s="107"/>
      <c r="U30" s="170" t="s">
        <v>190</v>
      </c>
      <c r="V30" s="171"/>
      <c r="W30" s="112" t="s">
        <v>315</v>
      </c>
      <c r="X30" s="357" t="s">
        <v>59</v>
      </c>
      <c r="Y30" s="358"/>
      <c r="Z30" s="359"/>
      <c r="AA30" s="114">
        <v>2</v>
      </c>
      <c r="AB30" s="305" t="s">
        <v>316</v>
      </c>
      <c r="AC30" s="306"/>
      <c r="AD30" s="1"/>
    </row>
    <row r="31" spans="1:30" ht="12.75" x14ac:dyDescent="0.2">
      <c r="A31" s="360"/>
      <c r="B31" s="361"/>
      <c r="C31" s="103"/>
      <c r="D31" s="104"/>
      <c r="E31" s="106"/>
      <c r="F31" s="105"/>
      <c r="G31" s="106"/>
      <c r="H31" s="343"/>
      <c r="I31" s="344"/>
      <c r="J31" s="107"/>
      <c r="K31" s="360"/>
      <c r="L31" s="361"/>
      <c r="M31" s="103"/>
      <c r="N31" s="104"/>
      <c r="O31" s="106"/>
      <c r="P31" s="105"/>
      <c r="Q31" s="106"/>
      <c r="R31" s="343"/>
      <c r="S31" s="344"/>
      <c r="T31" s="107"/>
      <c r="U31" s="360"/>
      <c r="V31" s="361"/>
      <c r="W31" s="103"/>
      <c r="X31" s="104"/>
      <c r="Y31" s="106"/>
      <c r="Z31" s="105"/>
      <c r="AA31" s="106"/>
      <c r="AB31" s="343"/>
      <c r="AC31" s="344"/>
      <c r="AD31" s="1"/>
    </row>
    <row r="32" spans="1:30" ht="12.75" x14ac:dyDescent="0.2">
      <c r="A32" s="362"/>
      <c r="B32" s="363"/>
      <c r="C32" s="42"/>
      <c r="D32" s="108"/>
      <c r="E32" s="109"/>
      <c r="F32" s="110"/>
      <c r="G32" s="109"/>
      <c r="H32" s="295"/>
      <c r="I32" s="296"/>
      <c r="J32" s="107"/>
      <c r="K32" s="362"/>
      <c r="L32" s="363"/>
      <c r="M32" s="42"/>
      <c r="N32" s="108"/>
      <c r="O32" s="109"/>
      <c r="P32" s="110"/>
      <c r="Q32" s="109"/>
      <c r="R32" s="295"/>
      <c r="S32" s="296"/>
      <c r="T32" s="107"/>
      <c r="U32" s="362"/>
      <c r="V32" s="363"/>
      <c r="W32" s="42"/>
      <c r="X32" s="108"/>
      <c r="Y32" s="109"/>
      <c r="Z32" s="110"/>
      <c r="AA32" s="109"/>
      <c r="AB32" s="295"/>
      <c r="AC32" s="296"/>
      <c r="AD32" s="1"/>
    </row>
    <row r="33" spans="1:30" ht="12.75" x14ac:dyDescent="0.2">
      <c r="A33" s="362"/>
      <c r="B33" s="363"/>
      <c r="C33" s="111"/>
      <c r="D33" s="108"/>
      <c r="E33" s="109"/>
      <c r="F33" s="110"/>
      <c r="G33" s="109"/>
      <c r="H33" s="295"/>
      <c r="I33" s="296"/>
      <c r="J33" s="107"/>
      <c r="K33" s="362"/>
      <c r="L33" s="363"/>
      <c r="M33" s="111"/>
      <c r="N33" s="108"/>
      <c r="O33" s="109"/>
      <c r="P33" s="110"/>
      <c r="Q33" s="109"/>
      <c r="R33" s="295"/>
      <c r="S33" s="296"/>
      <c r="T33" s="107"/>
      <c r="U33" s="362"/>
      <c r="V33" s="363"/>
      <c r="W33" s="111"/>
      <c r="X33" s="108"/>
      <c r="Y33" s="109"/>
      <c r="Z33" s="110"/>
      <c r="AA33" s="109"/>
      <c r="AB33" s="295"/>
      <c r="AC33" s="296"/>
      <c r="AD33" s="1"/>
    </row>
    <row r="34" spans="1:30" x14ac:dyDescent="0.2">
      <c r="A34" s="352"/>
      <c r="B34" s="353"/>
      <c r="C34" s="50"/>
      <c r="D34" s="108"/>
      <c r="E34" s="109"/>
      <c r="F34" s="110"/>
      <c r="G34" s="51"/>
      <c r="H34" s="295"/>
      <c r="I34" s="296"/>
      <c r="J34" s="107"/>
      <c r="K34" s="352"/>
      <c r="L34" s="353"/>
      <c r="M34" s="50"/>
      <c r="N34" s="108"/>
      <c r="O34" s="109"/>
      <c r="P34" s="110"/>
      <c r="Q34" s="51"/>
      <c r="R34" s="295"/>
      <c r="S34" s="296"/>
      <c r="T34" s="107"/>
      <c r="U34" s="352"/>
      <c r="V34" s="353"/>
      <c r="W34" s="50"/>
      <c r="X34" s="108"/>
      <c r="Y34" s="109"/>
      <c r="Z34" s="110"/>
      <c r="AA34" s="51"/>
      <c r="AB34" s="295"/>
      <c r="AC34" s="296"/>
      <c r="AD34" s="1"/>
    </row>
    <row r="35" spans="1:30" ht="13.5" thickBot="1" x14ac:dyDescent="0.25">
      <c r="A35" s="364"/>
      <c r="B35" s="365"/>
      <c r="C35" s="112"/>
      <c r="D35" s="113"/>
      <c r="E35" s="114"/>
      <c r="F35" s="115"/>
      <c r="G35" s="114"/>
      <c r="H35" s="305"/>
      <c r="I35" s="306"/>
      <c r="J35" s="107"/>
      <c r="K35" s="364"/>
      <c r="L35" s="365"/>
      <c r="M35" s="112"/>
      <c r="N35" s="113"/>
      <c r="O35" s="114"/>
      <c r="P35" s="115"/>
      <c r="Q35" s="114"/>
      <c r="R35" s="305"/>
      <c r="S35" s="306"/>
      <c r="T35" s="107"/>
      <c r="U35" s="364"/>
      <c r="V35" s="365"/>
      <c r="W35" s="112"/>
      <c r="X35" s="113"/>
      <c r="Y35" s="114"/>
      <c r="Z35" s="115"/>
      <c r="AA35" s="114"/>
      <c r="AB35" s="305"/>
      <c r="AC35" s="306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ht="12.75" x14ac:dyDescent="0.2">
      <c r="A41" s="360"/>
      <c r="B41" s="361"/>
      <c r="C41" s="103"/>
      <c r="D41" s="104"/>
      <c r="E41" s="106"/>
      <c r="F41" s="105"/>
      <c r="G41" s="106"/>
      <c r="H41" s="343"/>
      <c r="I41" s="344"/>
      <c r="J41" s="107"/>
      <c r="K41" s="360"/>
      <c r="L41" s="361"/>
      <c r="M41" s="103"/>
      <c r="N41" s="104"/>
      <c r="O41" s="106"/>
      <c r="P41" s="105"/>
      <c r="Q41" s="106"/>
      <c r="R41" s="343"/>
      <c r="S41" s="344"/>
      <c r="T41" s="107"/>
      <c r="U41" s="360"/>
      <c r="V41" s="361"/>
      <c r="W41" s="103"/>
      <c r="X41" s="104"/>
      <c r="Y41" s="106"/>
      <c r="Z41" s="105"/>
      <c r="AA41" s="106"/>
      <c r="AB41" s="343"/>
      <c r="AC41" s="344"/>
      <c r="AD41" s="1"/>
    </row>
    <row r="42" spans="1:30" ht="15" customHeight="1" x14ac:dyDescent="0.2">
      <c r="A42" s="362"/>
      <c r="B42" s="363"/>
      <c r="C42" s="42"/>
      <c r="D42" s="108"/>
      <c r="E42" s="109"/>
      <c r="F42" s="110"/>
      <c r="G42" s="109"/>
      <c r="H42" s="295"/>
      <c r="I42" s="296"/>
      <c r="J42" s="107"/>
      <c r="K42" s="362"/>
      <c r="L42" s="363"/>
      <c r="M42" s="42"/>
      <c r="N42" s="108"/>
      <c r="O42" s="109"/>
      <c r="P42" s="110"/>
      <c r="Q42" s="109"/>
      <c r="R42" s="295"/>
      <c r="S42" s="296"/>
      <c r="T42" s="107"/>
      <c r="U42" s="362"/>
      <c r="V42" s="363"/>
      <c r="W42" s="42"/>
      <c r="X42" s="108"/>
      <c r="Y42" s="109"/>
      <c r="Z42" s="110"/>
      <c r="AA42" s="109"/>
      <c r="AB42" s="295"/>
      <c r="AC42" s="296"/>
      <c r="AD42" s="1"/>
    </row>
    <row r="43" spans="1:30" ht="12.75" x14ac:dyDescent="0.2">
      <c r="A43" s="362"/>
      <c r="B43" s="363"/>
      <c r="C43" s="111"/>
      <c r="D43" s="108"/>
      <c r="E43" s="109"/>
      <c r="F43" s="110"/>
      <c r="G43" s="109"/>
      <c r="H43" s="295"/>
      <c r="I43" s="296"/>
      <c r="J43" s="107"/>
      <c r="K43" s="362"/>
      <c r="L43" s="363"/>
      <c r="M43" s="111"/>
      <c r="N43" s="108"/>
      <c r="O43" s="109"/>
      <c r="P43" s="110"/>
      <c r="Q43" s="109"/>
      <c r="R43" s="295"/>
      <c r="S43" s="296"/>
      <c r="T43" s="107"/>
      <c r="U43" s="362"/>
      <c r="V43" s="363"/>
      <c r="W43" s="111"/>
      <c r="X43" s="108"/>
      <c r="Y43" s="109"/>
      <c r="Z43" s="110"/>
      <c r="AA43" s="109"/>
      <c r="AB43" s="295"/>
      <c r="AC43" s="296"/>
      <c r="AD43" s="1"/>
    </row>
    <row r="44" spans="1:30" x14ac:dyDescent="0.2">
      <c r="A44" s="352"/>
      <c r="B44" s="353"/>
      <c r="C44" s="50"/>
      <c r="D44" s="108"/>
      <c r="E44" s="109"/>
      <c r="F44" s="110"/>
      <c r="G44" s="51"/>
      <c r="H44" s="295"/>
      <c r="I44" s="296"/>
      <c r="J44" s="107"/>
      <c r="K44" s="352"/>
      <c r="L44" s="353"/>
      <c r="M44" s="50"/>
      <c r="N44" s="108"/>
      <c r="O44" s="109"/>
      <c r="P44" s="110"/>
      <c r="Q44" s="51"/>
      <c r="R44" s="295"/>
      <c r="S44" s="296"/>
      <c r="T44" s="107"/>
      <c r="U44" s="352"/>
      <c r="V44" s="353"/>
      <c r="W44" s="50"/>
      <c r="X44" s="108"/>
      <c r="Y44" s="109"/>
      <c r="Z44" s="110"/>
      <c r="AA44" s="51"/>
      <c r="AB44" s="295"/>
      <c r="AC44" s="296"/>
      <c r="AD44" s="1"/>
    </row>
    <row r="45" spans="1:30" ht="13.5" thickBot="1" x14ac:dyDescent="0.25">
      <c r="A45" s="364"/>
      <c r="B45" s="365"/>
      <c r="C45" s="112"/>
      <c r="D45" s="113"/>
      <c r="E45" s="114"/>
      <c r="F45" s="115"/>
      <c r="G45" s="114"/>
      <c r="H45" s="305"/>
      <c r="I45" s="306"/>
      <c r="J45" s="107"/>
      <c r="K45" s="364"/>
      <c r="L45" s="365"/>
      <c r="M45" s="112"/>
      <c r="N45" s="113"/>
      <c r="O45" s="114"/>
      <c r="P45" s="115"/>
      <c r="Q45" s="114"/>
      <c r="R45" s="305"/>
      <c r="S45" s="306"/>
      <c r="T45" s="107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4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R30:S30"/>
    <mergeCell ref="U30:V30"/>
    <mergeCell ref="AB30:AC30"/>
    <mergeCell ref="D30:F30"/>
    <mergeCell ref="X30:Z30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AB28:AC28"/>
    <mergeCell ref="X28:Z28"/>
    <mergeCell ref="A27:B27"/>
    <mergeCell ref="H27:I27"/>
    <mergeCell ref="K27:L27"/>
    <mergeCell ref="R27:S27"/>
    <mergeCell ref="U27:V27"/>
    <mergeCell ref="AB27:AC27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R25:S25"/>
    <mergeCell ref="U25:V25"/>
    <mergeCell ref="AB25:AC25"/>
    <mergeCell ref="A24:B24"/>
    <mergeCell ref="H24:I24"/>
    <mergeCell ref="K24:L24"/>
    <mergeCell ref="R24:S24"/>
    <mergeCell ref="U24:V24"/>
    <mergeCell ref="AB24:AC24"/>
    <mergeCell ref="N25:P25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X21:Z21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D13:F13"/>
    <mergeCell ref="X13:Z13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6:F19 D21:F24 D26:F29 D31:F34 D41:F44 N11:P14 N16:P19 N21:P24 N26:P29 N31:P34 N41:P44 D14:F14 X16:Z19 Q11:R45 X22:Z24 X31:Z34 X41:Z44 AA11:AC45 D36:F39 W11:W45 N36:P39 X36:Z39 M11:M45 X14:Z14 G11:I45 C11:C45 D11:F12 X11:Z12 S11:S12 S14:S45 X26:Z27 X29:Z29">
    <cfRule type="expression" dxfId="671" priority="91" stopIfTrue="1">
      <formula>ISERROR(C11)</formula>
    </cfRule>
  </conditionalFormatting>
  <conditionalFormatting sqref="Q9:S9 AA9:AC9 G9:I9">
    <cfRule type="cellIs" dxfId="670" priority="90" stopIfTrue="1" operator="equal">
      <formula>0</formula>
    </cfRule>
  </conditionalFormatting>
  <conditionalFormatting sqref="A15:B16 A18:B18 A20:B21">
    <cfRule type="expression" dxfId="669" priority="89" stopIfTrue="1">
      <formula>AND(XFA15&gt;0,A15=0)</formula>
    </cfRule>
  </conditionalFormatting>
  <conditionalFormatting sqref="U11:V11 U16:V16 U28:V28">
    <cfRule type="expression" dxfId="668" priority="88" stopIfTrue="1">
      <formula>AND(#REF!&gt;0,U11=0)</formula>
    </cfRule>
  </conditionalFormatting>
  <conditionalFormatting sqref="A30:B30 K11:L11 K20:L20 U16:V16 U28:V28">
    <cfRule type="expression" dxfId="667" priority="55" stopIfTrue="1">
      <formula>AND(#REF!&gt;0,A11=0)</formula>
    </cfRule>
  </conditionalFormatting>
  <conditionalFormatting sqref="K21:L21 K23:L23 U21:V21">
    <cfRule type="expression" dxfId="666" priority="86" stopIfTrue="1">
      <formula>AND(#REF!&gt;0,K21=0)</formula>
    </cfRule>
  </conditionalFormatting>
  <conditionalFormatting sqref="K21:L21 K23:L23">
    <cfRule type="expression" dxfId="665" priority="76" stopIfTrue="1">
      <formula>AND(G21&gt;0,K21=0)</formula>
    </cfRule>
  </conditionalFormatting>
  <conditionalFormatting sqref="K21:L21">
    <cfRule type="expression" dxfId="664" priority="82" stopIfTrue="1">
      <formula>AND(G21&gt;0,K21=0)</formula>
    </cfRule>
  </conditionalFormatting>
  <conditionalFormatting sqref="K21:L21">
    <cfRule type="expression" dxfId="663" priority="81" stopIfTrue="1">
      <formula>AND(G21&gt;0,K21=0)</formula>
    </cfRule>
  </conditionalFormatting>
  <conditionalFormatting sqref="U11:V11">
    <cfRule type="expression" dxfId="662" priority="80" stopIfTrue="1">
      <formula>AND(Q11&gt;0,U11=0)</formula>
    </cfRule>
  </conditionalFormatting>
  <conditionalFormatting sqref="U11:V11">
    <cfRule type="expression" dxfId="661" priority="79" stopIfTrue="1">
      <formula>AND(Q11&gt;0,U11=0)</formula>
    </cfRule>
  </conditionalFormatting>
  <conditionalFormatting sqref="U11:V11">
    <cfRule type="expression" dxfId="660" priority="38" stopIfTrue="1">
      <formula>AND(Q11&gt;0,U11=0)</formula>
    </cfRule>
  </conditionalFormatting>
  <conditionalFormatting sqref="U16:V16 U21:V21">
    <cfRule type="expression" dxfId="659" priority="75" stopIfTrue="1">
      <formula>AND(Q16&gt;0,U16=0)</formula>
    </cfRule>
  </conditionalFormatting>
  <conditionalFormatting sqref="K11:L11">
    <cfRule type="expression" dxfId="658" priority="61" stopIfTrue="1">
      <formula>AND(G11&gt;0,K11=0)</formula>
    </cfRule>
  </conditionalFormatting>
  <conditionalFormatting sqref="K11:L11">
    <cfRule type="expression" dxfId="657" priority="60" stopIfTrue="1">
      <formula>AND(G11&gt;0,K11=0)</formula>
    </cfRule>
  </conditionalFormatting>
  <conditionalFormatting sqref="K11:L11 K20:L20">
    <cfRule type="expression" dxfId="656" priority="58" stopIfTrue="1">
      <formula>AND(#REF!&gt;0,K11=0)</formula>
    </cfRule>
  </conditionalFormatting>
  <conditionalFormatting sqref="K11:L11">
    <cfRule type="expression" dxfId="655" priority="56" stopIfTrue="1">
      <formula>AND(G11&gt;0,K11=0)</formula>
    </cfRule>
  </conditionalFormatting>
  <conditionalFormatting sqref="K11:L11">
    <cfRule type="expression" dxfId="654" priority="92" stopIfTrue="1">
      <formula>AND(G11&gt;0,K11=0)</formula>
    </cfRule>
  </conditionalFormatting>
  <conditionalFormatting sqref="K11:L11 K20:L20 U16:V16">
    <cfRule type="expression" dxfId="653" priority="53" stopIfTrue="1">
      <formula>AND(#REF!&gt;0,K11=0)</formula>
    </cfRule>
  </conditionalFormatting>
  <conditionalFormatting sqref="K20:L20">
    <cfRule type="expression" dxfId="652" priority="51" stopIfTrue="1">
      <formula>AND(G20&gt;0,K20=0)</formula>
    </cfRule>
  </conditionalFormatting>
  <conditionalFormatting sqref="K20:L20">
    <cfRule type="expression" dxfId="651" priority="47" stopIfTrue="1">
      <formula>AND(G20&gt;0,K20=0)</formula>
    </cfRule>
  </conditionalFormatting>
  <conditionalFormatting sqref="K21:L21">
    <cfRule type="expression" dxfId="650" priority="44" stopIfTrue="1">
      <formula>AND(G21&gt;0,K21=0)</formula>
    </cfRule>
  </conditionalFormatting>
  <conditionalFormatting sqref="K21:L21">
    <cfRule type="expression" dxfId="649" priority="43" stopIfTrue="1">
      <formula>AND(G21&gt;0,K21=0)</formula>
    </cfRule>
  </conditionalFormatting>
  <conditionalFormatting sqref="K23:L23">
    <cfRule type="expression" dxfId="648" priority="42" stopIfTrue="1">
      <formula>AND(G23&gt;0,K23=0)</formula>
    </cfRule>
  </conditionalFormatting>
  <conditionalFormatting sqref="K23:L23">
    <cfRule type="expression" dxfId="647" priority="41" stopIfTrue="1">
      <formula>AND(G23&gt;0,K23=0)</formula>
    </cfRule>
  </conditionalFormatting>
  <conditionalFormatting sqref="U11:V11">
    <cfRule type="expression" dxfId="646" priority="39" stopIfTrue="1">
      <formula>AND(Q11&gt;0,U11=0)</formula>
    </cfRule>
  </conditionalFormatting>
  <conditionalFormatting sqref="U11:V11">
    <cfRule type="expression" dxfId="645" priority="36" stopIfTrue="1">
      <formula>AND(Q11&gt;0,U11=0)</formula>
    </cfRule>
  </conditionalFormatting>
  <conditionalFormatting sqref="U11:V11">
    <cfRule type="expression" dxfId="644" priority="35" stopIfTrue="1">
      <formula>AND(Q11&gt;0,U11=0)</formula>
    </cfRule>
  </conditionalFormatting>
  <conditionalFormatting sqref="U16:V16">
    <cfRule type="expression" dxfId="643" priority="33" stopIfTrue="1">
      <formula>AND(Q16&gt;0,U16=0)</formula>
    </cfRule>
  </conditionalFormatting>
  <conditionalFormatting sqref="U16:V16">
    <cfRule type="expression" dxfId="642" priority="29" stopIfTrue="1">
      <formula>AND(Q16&gt;0,U16=0)</formula>
    </cfRule>
  </conditionalFormatting>
  <conditionalFormatting sqref="U20:V20">
    <cfRule type="expression" dxfId="641" priority="26" stopIfTrue="1">
      <formula>AND(Q20&gt;0,U20=0)</formula>
    </cfRule>
  </conditionalFormatting>
  <conditionalFormatting sqref="U20:V20">
    <cfRule type="expression" dxfId="640" priority="25" stopIfTrue="1">
      <formula>AND(Q20&gt;0,U20=0)</formula>
    </cfRule>
  </conditionalFormatting>
  <conditionalFormatting sqref="U20:V20">
    <cfRule type="expression" dxfId="639" priority="24" stopIfTrue="1">
      <formula>AND(Q20&gt;0,U20=0)</formula>
    </cfRule>
  </conditionalFormatting>
  <conditionalFormatting sqref="U20:V20">
    <cfRule type="expression" dxfId="638" priority="23" stopIfTrue="1">
      <formula>AND(Q20&gt;0,U20=0)</formula>
    </cfRule>
  </conditionalFormatting>
  <conditionalFormatting sqref="U21:V21">
    <cfRule type="expression" dxfId="637" priority="21" stopIfTrue="1">
      <formula>AND(Q21&gt;0,U21=0)</formula>
    </cfRule>
  </conditionalFormatting>
  <conditionalFormatting sqref="U21:V21">
    <cfRule type="expression" dxfId="636" priority="20" stopIfTrue="1">
      <formula>AND(Q21&gt;0,U21=0)</formula>
    </cfRule>
  </conditionalFormatting>
  <conditionalFormatting sqref="U25:V25">
    <cfRule type="expression" dxfId="635" priority="19" stopIfTrue="1">
      <formula>AND(Q25&gt;0,U25=0)</formula>
    </cfRule>
  </conditionalFormatting>
  <conditionalFormatting sqref="U25:V25">
    <cfRule type="expression" dxfId="634" priority="18" stopIfTrue="1">
      <formula>AND(Q25&gt;0,U25=0)</formula>
    </cfRule>
  </conditionalFormatting>
  <conditionalFormatting sqref="U28:V28">
    <cfRule type="expression" dxfId="633" priority="15" stopIfTrue="1">
      <formula>AND(Q28&gt;0,U28=0)</formula>
    </cfRule>
  </conditionalFormatting>
  <conditionalFormatting sqref="E11">
    <cfRule type="expression" dxfId="632" priority="11" stopIfTrue="1">
      <formula>ISERROR(E11)</formula>
    </cfRule>
  </conditionalFormatting>
  <conditionalFormatting sqref="Y11">
    <cfRule type="expression" dxfId="631" priority="10" stopIfTrue="1">
      <formula>ISERROR(Y11)</formula>
    </cfRule>
  </conditionalFormatting>
  <conditionalFormatting sqref="O16">
    <cfRule type="expression" dxfId="630" priority="9" stopIfTrue="1">
      <formula>ISERROR(O16)</formula>
    </cfRule>
  </conditionalFormatting>
  <conditionalFormatting sqref="E18">
    <cfRule type="expression" dxfId="629" priority="8" stopIfTrue="1">
      <formula>ISERROR(E18)</formula>
    </cfRule>
  </conditionalFormatting>
  <conditionalFormatting sqref="E18">
    <cfRule type="expression" dxfId="628" priority="7" stopIfTrue="1">
      <formula>ISERROR(E18)</formula>
    </cfRule>
  </conditionalFormatting>
  <conditionalFormatting sqref="O11">
    <cfRule type="expression" dxfId="627" priority="6" stopIfTrue="1">
      <formula>ISERROR(O11)</formula>
    </cfRule>
  </conditionalFormatting>
  <conditionalFormatting sqref="O11">
    <cfRule type="expression" dxfId="626" priority="5" stopIfTrue="1">
      <formula>ISERROR(O11)</formula>
    </cfRule>
  </conditionalFormatting>
  <conditionalFormatting sqref="Y16">
    <cfRule type="expression" dxfId="625" priority="4" stopIfTrue="1">
      <formula>ISERROR(Y16)</formula>
    </cfRule>
  </conditionalFormatting>
  <conditionalFormatting sqref="Y16">
    <cfRule type="expression" dxfId="624" priority="3" stopIfTrue="1">
      <formula>ISERROR(Y16)</formula>
    </cfRule>
  </conditionalFormatting>
  <conditionalFormatting sqref="E21">
    <cfRule type="expression" dxfId="623" priority="2" stopIfTrue="1">
      <formula>ISERROR(E21)</formula>
    </cfRule>
  </conditionalFormatting>
  <conditionalFormatting sqref="E21">
    <cfRule type="expression" dxfId="622" priority="1" stopIfTrue="1">
      <formula>ISERROR(E21)</formula>
    </cfRule>
  </conditionalFormatting>
  <dataValidations xWindow="209" yWindow="178" count="10">
    <dataValidation type="list" allowBlank="1" showInputMessage="1" promptTitle="Exercise Selection" prompt="Select the exercise based on the exercise class from the drop-down list. These exercises are listed on the MaxSheet worksheet." sqref="K28 U33 K45 U35:U36 K18 K33 K13 K35:K36 U30:U31 U11 K40:K41 U21:V21 U40:U41 K15 K30:K31 K25:K26 K43 U25:V25 U15 U28:V28 U26 U43 U23 K38 U38 A38 A40:A41 A20:A21 A11 A13 A33 A15:B15 A35:A36 A31 A45 A23 A43 A28 A25:A26 A16">
      <formula1>INDIRECT(HLOOKUP(XFA11,SECONDARYLOOKUP,2,FALSE))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H11:I11 AB41:AC41 AB21:AC21 AB31:AC31 AB16:AC16 AB11:AC11 H26:I26 AB26:AC26 R26:S26 R41:S41 R21:S21 R31:S31 R16:S16 R11:S11 H41:I41 H21:I21 H31:I31 H16:I16 AB36:AC36 R36:S36 H36:I36 R13">
      <formula1>Notes</formula1>
    </dataValidation>
    <dataValidation type="list" allowBlank="1" showInputMessage="1" showErrorMessage="1" sqref="R27:S30 AB42:AC44 AB32:AC35 AB12:AC15 H22:I25 AB37:AC37 AB22:AC25 AB17:AC20 H17:I20 AB27:AC30 R32:S35 H32:I35 R22:S25 R42:S45 R17:S20 H27:I30 H42:I45 H12:I15 R39:S40 H38 AB39:AC40 H37:I37 H39:I40 R38 R37:S37 AB38 R12:S12 R14:S15">
      <formula1>Notes</formula1>
    </dataValidation>
    <dataValidation allowBlank="1" showInputMessage="1" showErrorMessage="1" promptTitle="# of Repetitions" prompt="Manually enter the appropriate number of repetitions." sqref="C21 W26 W41 W31 W16 M11 W11 W21 C26 C41 M26 M41 M31 C31 C16 M16 C11 M21 W36 M36 C36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0:B3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1:L11 K20:L20 K21 U16:V16">
      <formula1>INDIRECT(HLOOKUP(#REF!,SECONDARYLOOKUP,2,FALSE))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B3:G3" r:id="rId4" display="3-Way Ham Touch X 9/leg"/>
    <hyperlink ref="B4:G4" r:id="rId5" display="Toe Reach Squat X 10"/>
    <hyperlink ref="B5:G5" r:id="rId6" display="Cuban Press Incline F8 X 8"/>
    <hyperlink ref="B6:G6" r:id="rId7" display="FWD Leg Cirlces 2X5/leg"/>
    <hyperlink ref="B7:G7" r:id="rId8" display="BKWD Leg Circles 2X5/leg"/>
    <hyperlink ref="L5:Q5" r:id="rId9" display="Tea Cup X 6/leg"/>
    <hyperlink ref="L6:Q6" r:id="rId10" display="Scap Push-Ups X 10"/>
    <hyperlink ref="L3:Q3" r:id="rId11" display="3-Way Ham Touch X 9/leg"/>
    <hyperlink ref="L4:Q4" r:id="rId12" display="Toe Reach Squat X 10"/>
    <hyperlink ref="V5:AA5" r:id="rId13" display="Standing D1 X 6/leg"/>
    <hyperlink ref="V6:AA6" r:id="rId14" display="Standing D2 X 6/leg"/>
    <hyperlink ref="V3:AA3" r:id="rId15" display="3-Way Ham Touch X 9/leg"/>
    <hyperlink ref="V4:AA4" r:id="rId16" display="Toe Reach Squat X 10"/>
    <hyperlink ref="A11:B11" r:id="rId17" display="Back Squat"/>
    <hyperlink ref="A13:B13" r:id="rId18" display="Prone Hip Flexor"/>
    <hyperlink ref="A15:B15" r:id="rId19" display="DB Row"/>
    <hyperlink ref="A18:B18" r:id="rId20" display="Lat Pull Down"/>
    <hyperlink ref="A20:B20" r:id="rId21" display="In-Line RDL"/>
    <hyperlink ref="A23:B23" r:id="rId22" display="DB Curl to Arnold"/>
    <hyperlink ref="A25:B25" r:id="rId23" display="Gopher U-Abs"/>
    <hyperlink ref="A30:B30" r:id="rId24" display="Full Bench Curl-Up"/>
    <hyperlink ref="K11:L11" r:id="rId25" display="Front Squat"/>
    <hyperlink ref="K13:L13" r:id="rId26" display="Ball Groin Squeeze"/>
    <hyperlink ref="K16:L16" r:id="rId27" display="Bench Press"/>
    <hyperlink ref="K20:L20" r:id="rId28" display="SL Calf Raises"/>
    <hyperlink ref="K18:L18" r:id="rId29" display="OH LAT Raise + F8"/>
    <hyperlink ref="K21:L21" r:id="rId30" display="DB Walking Lunge"/>
    <hyperlink ref="K23:L23" r:id="rId31" display="Sup-Pro Tri Ext"/>
    <hyperlink ref="K25:L25" r:id="rId32" display="Supermans"/>
    <hyperlink ref="K26:L26" r:id="rId33" display="Zottman Curls"/>
    <hyperlink ref="K28:L28" r:id="rId34" display="Zercher Good Morning"/>
    <hyperlink ref="U11:V11" r:id="rId35" display="Hex Deadlift"/>
    <hyperlink ref="U13:V13" r:id="rId36" display="Partner Neck"/>
    <hyperlink ref="U16:V16" r:id="rId37" display="Close Grip Bench"/>
    <hyperlink ref="U18:V18" r:id="rId38" display="Chin Grip Lat Pull"/>
    <hyperlink ref="U20:V20" r:id="rId39" display="DB RDL"/>
    <hyperlink ref="U21:V21" r:id="rId40" display="Piston Squat"/>
    <hyperlink ref="U23:V23" r:id="rId41" display="Arnolds"/>
    <hyperlink ref="U25:V25" r:id="rId42" display="MB Twist"/>
    <hyperlink ref="U26:V26" r:id="rId43" display="Dips"/>
    <hyperlink ref="U28:V28" r:id="rId44" display="PB Leg Curl"/>
    <hyperlink ref="U30:V30" r:id="rId45" display="Prone Forearm Bridge"/>
    <hyperlink ref="A37:B37" r:id="rId46" display="Foam Roller"/>
    <hyperlink ref="A39:B39" r:id="rId47" display="Lying Wall Leg Shakes"/>
    <hyperlink ref="K37:L37" r:id="rId48" display="Isometric Chest Hold"/>
    <hyperlink ref="K39:L39" r:id="rId49" display="Lying Wall Leg Shakes"/>
    <hyperlink ref="U37:V37" r:id="rId50" display="Foam Roller"/>
    <hyperlink ref="U39:V39" r:id="rId51" display="Hang Twist"/>
    <hyperlink ref="K30:L30" r:id="rId52" display="Incline OH Sit-Up"/>
    <hyperlink ref="A16:B16" r:id="rId53" display="Incline Bench"/>
    <hyperlink ref="K15:L15" r:id="rId54" display="Full Cans"/>
    <hyperlink ref="A21:B21" r:id="rId55" display="DB Step-Up"/>
    <hyperlink ref="A26:B26" r:id="rId56" display="JM Press"/>
    <hyperlink ref="A28:B28" r:id="rId57" display="Bench Glute Lift"/>
    <hyperlink ref="U15:V15" r:id="rId58" display="Wide Kroc Row"/>
    <hyperlink ref="R13:S13" r:id="rId59" display="0:2:0:0"/>
    <hyperlink ref="E11" r:id="rId60"/>
    <hyperlink ref="Y11" r:id="rId61"/>
    <hyperlink ref="O16" r:id="rId62"/>
    <hyperlink ref="E18" r:id="rId63"/>
    <hyperlink ref="O11" r:id="rId64"/>
    <hyperlink ref="Y16" r:id="rId65"/>
    <hyperlink ref="E21" r:id="rId66"/>
  </hyperlinks>
  <pageMargins left="0.45" right="0.2" top="0.25" bottom="0.25" header="0.05" footer="0.05"/>
  <pageSetup scale="99" orientation="landscape" r:id="rId67"/>
  <drawing r:id="rId6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G14" sqref="G14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252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252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252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103">
        <v>10</v>
      </c>
      <c r="D11" s="104">
        <f>CEILING((62.5%*N8),5)</f>
        <v>65</v>
      </c>
      <c r="E11" s="74" t="s">
        <v>60</v>
      </c>
      <c r="F11" s="105">
        <f>CEILING((67.5%*N8),5)</f>
        <v>70</v>
      </c>
      <c r="G11" s="106">
        <v>3</v>
      </c>
      <c r="H11" s="343"/>
      <c r="I11" s="344"/>
      <c r="J11" s="107"/>
      <c r="K11" s="174" t="s">
        <v>184</v>
      </c>
      <c r="L11" s="175"/>
      <c r="M11" s="103">
        <v>10</v>
      </c>
      <c r="N11" s="104">
        <f>CEILING((47.5%*N8),5)</f>
        <v>50</v>
      </c>
      <c r="O11" s="75" t="s">
        <v>60</v>
      </c>
      <c r="P11" s="105">
        <f>CEILING((52.5%*N8),5)</f>
        <v>55</v>
      </c>
      <c r="Q11" s="106">
        <v>3</v>
      </c>
      <c r="R11" s="343"/>
      <c r="S11" s="344"/>
      <c r="T11" s="107"/>
      <c r="U11" s="174" t="s">
        <v>176</v>
      </c>
      <c r="V11" s="175"/>
      <c r="W11" s="103">
        <v>10</v>
      </c>
      <c r="X11" s="104">
        <f>CEILING((67.5%*N8),5)</f>
        <v>70</v>
      </c>
      <c r="Y11" s="75" t="s">
        <v>60</v>
      </c>
      <c r="Z11" s="105">
        <f>CEILING((72.5%*N8),5)</f>
        <v>75</v>
      </c>
      <c r="AA11" s="106">
        <v>3</v>
      </c>
      <c r="AB11" s="343"/>
      <c r="AC11" s="344"/>
      <c r="AD11" s="1"/>
    </row>
    <row r="12" spans="1:30" x14ac:dyDescent="0.2">
      <c r="A12" s="345" t="s">
        <v>224</v>
      </c>
      <c r="B12" s="346"/>
      <c r="C12" s="42"/>
      <c r="D12" s="108"/>
      <c r="E12" s="109"/>
      <c r="F12" s="110"/>
      <c r="G12" s="109"/>
      <c r="H12" s="295"/>
      <c r="I12" s="296"/>
      <c r="J12" s="107"/>
      <c r="K12" s="345" t="s">
        <v>224</v>
      </c>
      <c r="L12" s="346"/>
      <c r="M12" s="42"/>
      <c r="N12" s="108"/>
      <c r="O12" s="109"/>
      <c r="P12" s="110"/>
      <c r="Q12" s="109"/>
      <c r="R12" s="295"/>
      <c r="S12" s="296"/>
      <c r="T12" s="107"/>
      <c r="U12" s="345" t="s">
        <v>224</v>
      </c>
      <c r="V12" s="346"/>
      <c r="W12" s="42"/>
      <c r="X12" s="108"/>
      <c r="Y12" s="109"/>
      <c r="Z12" s="110"/>
      <c r="AA12" s="109"/>
      <c r="AB12" s="295"/>
      <c r="AC12" s="296"/>
      <c r="AD12" s="1"/>
    </row>
    <row r="13" spans="1:30" ht="15" customHeight="1" x14ac:dyDescent="0.2">
      <c r="A13" s="172" t="s">
        <v>226</v>
      </c>
      <c r="B13" s="173"/>
      <c r="C13" s="111">
        <v>12</v>
      </c>
      <c r="D13" s="347" t="s">
        <v>59</v>
      </c>
      <c r="E13" s="348"/>
      <c r="F13" s="349"/>
      <c r="G13" s="109">
        <v>3</v>
      </c>
      <c r="H13" s="295"/>
      <c r="I13" s="296"/>
      <c r="J13" s="107"/>
      <c r="K13" s="297" t="s">
        <v>278</v>
      </c>
      <c r="L13" s="298"/>
      <c r="M13" s="111">
        <v>12</v>
      </c>
      <c r="N13" s="108"/>
      <c r="O13" s="109"/>
      <c r="P13" s="110"/>
      <c r="Q13" s="109">
        <v>3</v>
      </c>
      <c r="R13" s="319" t="s">
        <v>293</v>
      </c>
      <c r="S13" s="320"/>
      <c r="T13" s="107"/>
      <c r="U13" s="297" t="s">
        <v>271</v>
      </c>
      <c r="V13" s="298"/>
      <c r="W13" s="111">
        <v>12</v>
      </c>
      <c r="X13" s="347" t="s">
        <v>194</v>
      </c>
      <c r="Y13" s="348"/>
      <c r="Z13" s="349"/>
      <c r="AA13" s="109">
        <v>3</v>
      </c>
      <c r="AB13" s="295"/>
      <c r="AC13" s="296"/>
      <c r="AD13" s="1"/>
    </row>
    <row r="14" spans="1:30" x14ac:dyDescent="0.2">
      <c r="A14" s="350" t="s">
        <v>224</v>
      </c>
      <c r="B14" s="351"/>
      <c r="C14" s="50"/>
      <c r="D14" s="108"/>
      <c r="E14" s="109"/>
      <c r="F14" s="110"/>
      <c r="G14" s="51"/>
      <c r="H14" s="295"/>
      <c r="I14" s="296"/>
      <c r="J14" s="107"/>
      <c r="K14" s="352" t="s">
        <v>224</v>
      </c>
      <c r="L14" s="353"/>
      <c r="M14" s="50"/>
      <c r="N14" s="108"/>
      <c r="O14" s="109"/>
      <c r="P14" s="110"/>
      <c r="Q14" s="51"/>
      <c r="R14" s="295"/>
      <c r="S14" s="296"/>
      <c r="T14" s="107"/>
      <c r="U14" s="352" t="s">
        <v>224</v>
      </c>
      <c r="V14" s="353"/>
      <c r="W14" s="50"/>
      <c r="X14" s="108"/>
      <c r="Y14" s="109"/>
      <c r="Z14" s="110"/>
      <c r="AA14" s="51"/>
      <c r="AB14" s="295"/>
      <c r="AC14" s="296"/>
      <c r="AD14" s="1"/>
    </row>
    <row r="15" spans="1:30" ht="13.5" thickBot="1" x14ac:dyDescent="0.25">
      <c r="A15" s="251" t="s">
        <v>77</v>
      </c>
      <c r="B15" s="252"/>
      <c r="C15" s="112">
        <v>12</v>
      </c>
      <c r="D15" s="113">
        <f>CEILING((20%*Q8),5)</f>
        <v>20</v>
      </c>
      <c r="E15" s="114" t="s">
        <v>60</v>
      </c>
      <c r="F15" s="115">
        <f>CEILING((25%*Q8),5)</f>
        <v>25</v>
      </c>
      <c r="G15" s="114">
        <v>3</v>
      </c>
      <c r="H15" s="305" t="s">
        <v>316</v>
      </c>
      <c r="I15" s="306"/>
      <c r="J15" s="107"/>
      <c r="K15" s="303" t="s">
        <v>309</v>
      </c>
      <c r="L15" s="304"/>
      <c r="M15" s="112">
        <v>12</v>
      </c>
      <c r="N15" s="113">
        <f>CEILING((2.5%*Q8),5)</f>
        <v>5</v>
      </c>
      <c r="O15" s="114" t="s">
        <v>60</v>
      </c>
      <c r="P15" s="115">
        <f>CEILING((5%*Q8),5)</f>
        <v>5</v>
      </c>
      <c r="Q15" s="114">
        <v>3</v>
      </c>
      <c r="R15" s="305" t="s">
        <v>316</v>
      </c>
      <c r="S15" s="306"/>
      <c r="T15" s="107"/>
      <c r="U15" s="303" t="s">
        <v>310</v>
      </c>
      <c r="V15" s="304"/>
      <c r="W15" s="112">
        <v>12</v>
      </c>
      <c r="X15" s="113">
        <f>CEILING((20%*Q8),5)</f>
        <v>20</v>
      </c>
      <c r="Y15" s="114" t="s">
        <v>60</v>
      </c>
      <c r="Z15" s="115">
        <f>CEILING((25%*Q8),5)</f>
        <v>25</v>
      </c>
      <c r="AA15" s="114">
        <v>3</v>
      </c>
      <c r="AB15" s="305" t="s">
        <v>316</v>
      </c>
      <c r="AC15" s="306"/>
      <c r="AD15" s="1"/>
    </row>
    <row r="16" spans="1:30" ht="12.75" x14ac:dyDescent="0.2">
      <c r="A16" s="311" t="s">
        <v>308</v>
      </c>
      <c r="B16" s="312"/>
      <c r="C16" s="103">
        <v>10</v>
      </c>
      <c r="D16" s="104">
        <f>CEILING((47.5%*Q8),5)</f>
        <v>50</v>
      </c>
      <c r="E16" s="106" t="s">
        <v>60</v>
      </c>
      <c r="F16" s="105">
        <f>CEILING((52.5%*Q8),5)</f>
        <v>55</v>
      </c>
      <c r="G16" s="106">
        <v>3</v>
      </c>
      <c r="H16" s="343"/>
      <c r="I16" s="344"/>
      <c r="J16" s="107"/>
      <c r="K16" s="174" t="s">
        <v>15</v>
      </c>
      <c r="L16" s="175"/>
      <c r="M16" s="103">
        <v>10</v>
      </c>
      <c r="N16" s="104">
        <f>CEILING((62.5%*Q8),5)</f>
        <v>65</v>
      </c>
      <c r="O16" s="75" t="s">
        <v>60</v>
      </c>
      <c r="P16" s="105">
        <f>CEILING((67.5%*Q8),5)</f>
        <v>70</v>
      </c>
      <c r="Q16" s="106">
        <v>3</v>
      </c>
      <c r="R16" s="343"/>
      <c r="S16" s="344"/>
      <c r="T16" s="107"/>
      <c r="U16" s="174" t="s">
        <v>185</v>
      </c>
      <c r="V16" s="175"/>
      <c r="W16" s="103">
        <v>10</v>
      </c>
      <c r="X16" s="104">
        <f>CEILING((55%*Q8),5)</f>
        <v>55</v>
      </c>
      <c r="Y16" s="75" t="s">
        <v>60</v>
      </c>
      <c r="Z16" s="105">
        <f>CEILING((60%*Q8),5)</f>
        <v>60</v>
      </c>
      <c r="AA16" s="106">
        <v>3</v>
      </c>
      <c r="AB16" s="343"/>
      <c r="AC16" s="344"/>
      <c r="AD16" s="1"/>
    </row>
    <row r="17" spans="1:30" x14ac:dyDescent="0.2">
      <c r="A17" s="345" t="s">
        <v>224</v>
      </c>
      <c r="B17" s="346"/>
      <c r="C17" s="42"/>
      <c r="D17" s="108"/>
      <c r="E17" s="109"/>
      <c r="F17" s="110"/>
      <c r="G17" s="109"/>
      <c r="H17" s="295"/>
      <c r="I17" s="296"/>
      <c r="J17" s="107"/>
      <c r="K17" s="345" t="s">
        <v>224</v>
      </c>
      <c r="L17" s="346"/>
      <c r="M17" s="42"/>
      <c r="N17" s="108"/>
      <c r="O17" s="109"/>
      <c r="P17" s="110"/>
      <c r="Q17" s="109"/>
      <c r="R17" s="295"/>
      <c r="S17" s="296"/>
      <c r="T17" s="107"/>
      <c r="U17" s="345" t="s">
        <v>224</v>
      </c>
      <c r="V17" s="346"/>
      <c r="W17" s="42"/>
      <c r="X17" s="108"/>
      <c r="Y17" s="109"/>
      <c r="Z17" s="110"/>
      <c r="AA17" s="109"/>
      <c r="AB17" s="295"/>
      <c r="AC17" s="296"/>
      <c r="AD17" s="1"/>
    </row>
    <row r="18" spans="1:30" ht="12.75" x14ac:dyDescent="0.2">
      <c r="A18" s="172" t="s">
        <v>40</v>
      </c>
      <c r="B18" s="173"/>
      <c r="C18" s="111">
        <v>12</v>
      </c>
      <c r="D18" s="108">
        <f>CEILING((42.5%*Q8),5)</f>
        <v>45</v>
      </c>
      <c r="E18" s="79" t="s">
        <v>60</v>
      </c>
      <c r="F18" s="110">
        <f>CEILING((47.5%*Q8),5)</f>
        <v>50</v>
      </c>
      <c r="G18" s="109">
        <v>3</v>
      </c>
      <c r="H18" s="295"/>
      <c r="I18" s="296"/>
      <c r="J18" s="107"/>
      <c r="K18" s="297" t="s">
        <v>272</v>
      </c>
      <c r="L18" s="298"/>
      <c r="M18" s="111">
        <v>12</v>
      </c>
      <c r="N18" s="108">
        <f>CEILING((2.5%*Q8),5)</f>
        <v>5</v>
      </c>
      <c r="O18" s="109" t="s">
        <v>60</v>
      </c>
      <c r="P18" s="110">
        <f>CEILING((5%*Q8),5)</f>
        <v>5</v>
      </c>
      <c r="Q18" s="109">
        <v>3</v>
      </c>
      <c r="R18" s="295"/>
      <c r="S18" s="296"/>
      <c r="T18" s="107"/>
      <c r="U18" s="297" t="s">
        <v>284</v>
      </c>
      <c r="V18" s="298"/>
      <c r="W18" s="111">
        <v>12</v>
      </c>
      <c r="X18" s="108">
        <f>CEILING((45%*Q8),5)</f>
        <v>45</v>
      </c>
      <c r="Y18" s="109" t="s">
        <v>60</v>
      </c>
      <c r="Z18" s="110">
        <f>CEILING((50%*Q8),5)</f>
        <v>50</v>
      </c>
      <c r="AA18" s="109">
        <v>3</v>
      </c>
      <c r="AB18" s="295"/>
      <c r="AC18" s="296"/>
      <c r="AD18" s="1"/>
    </row>
    <row r="19" spans="1:30" x14ac:dyDescent="0.2">
      <c r="A19" s="352" t="s">
        <v>224</v>
      </c>
      <c r="B19" s="353"/>
      <c r="C19" s="50"/>
      <c r="D19" s="108"/>
      <c r="E19" s="109"/>
      <c r="F19" s="110"/>
      <c r="G19" s="51"/>
      <c r="H19" s="295"/>
      <c r="I19" s="296"/>
      <c r="J19" s="107"/>
      <c r="K19" s="352" t="s">
        <v>224</v>
      </c>
      <c r="L19" s="353"/>
      <c r="M19" s="50"/>
      <c r="N19" s="108"/>
      <c r="O19" s="109"/>
      <c r="P19" s="110"/>
      <c r="Q19" s="51"/>
      <c r="R19" s="295"/>
      <c r="S19" s="296"/>
      <c r="T19" s="107"/>
      <c r="U19" s="352" t="s">
        <v>224</v>
      </c>
      <c r="V19" s="353"/>
      <c r="W19" s="50"/>
      <c r="X19" s="108"/>
      <c r="Y19" s="109"/>
      <c r="Z19" s="110"/>
      <c r="AA19" s="51"/>
      <c r="AB19" s="295"/>
      <c r="AC19" s="296"/>
      <c r="AD19" s="1"/>
    </row>
    <row r="20" spans="1:30" ht="13.5" thickBot="1" x14ac:dyDescent="0.25">
      <c r="A20" s="170" t="s">
        <v>189</v>
      </c>
      <c r="B20" s="171"/>
      <c r="C20" s="112">
        <v>12</v>
      </c>
      <c r="D20" s="116">
        <f>CEILING((10%*N8),5)</f>
        <v>10</v>
      </c>
      <c r="E20" s="116" t="s">
        <v>60</v>
      </c>
      <c r="F20" s="117">
        <f>CEILING((12.5%*N8),5)</f>
        <v>15</v>
      </c>
      <c r="G20" s="114">
        <v>3</v>
      </c>
      <c r="H20" s="305" t="s">
        <v>316</v>
      </c>
      <c r="I20" s="306"/>
      <c r="J20" s="107"/>
      <c r="K20" s="172" t="s">
        <v>186</v>
      </c>
      <c r="L20" s="173"/>
      <c r="M20" s="112">
        <v>12</v>
      </c>
      <c r="N20" s="113">
        <f>CEILING((14%*N8),5)</f>
        <v>15</v>
      </c>
      <c r="O20" s="114" t="s">
        <v>60</v>
      </c>
      <c r="P20" s="115">
        <f>CEILING((16.5%*N8),5)</f>
        <v>20</v>
      </c>
      <c r="Q20" s="114">
        <v>3</v>
      </c>
      <c r="R20" s="305" t="s">
        <v>316</v>
      </c>
      <c r="S20" s="306"/>
      <c r="T20" s="107"/>
      <c r="U20" s="172" t="s">
        <v>61</v>
      </c>
      <c r="V20" s="173"/>
      <c r="W20" s="112">
        <v>12</v>
      </c>
      <c r="X20" s="113">
        <f>CEILING((15%*N8),5)</f>
        <v>15</v>
      </c>
      <c r="Y20" s="114" t="s">
        <v>60</v>
      </c>
      <c r="Z20" s="115">
        <f>CEILING((20%*N8),5)</f>
        <v>20</v>
      </c>
      <c r="AA20" s="114">
        <v>3</v>
      </c>
      <c r="AB20" s="305" t="s">
        <v>316</v>
      </c>
      <c r="AC20" s="306"/>
      <c r="AD20" s="1"/>
    </row>
    <row r="21" spans="1:30" ht="15" customHeight="1" x14ac:dyDescent="0.2">
      <c r="A21" s="311" t="s">
        <v>311</v>
      </c>
      <c r="B21" s="312"/>
      <c r="C21" s="103">
        <v>12</v>
      </c>
      <c r="D21" s="104">
        <f>CEILING((14%*N8),5)</f>
        <v>15</v>
      </c>
      <c r="E21" s="75" t="s">
        <v>60</v>
      </c>
      <c r="F21" s="105">
        <f>CEILING((16%*N8),5)</f>
        <v>20</v>
      </c>
      <c r="G21" s="106">
        <v>3</v>
      </c>
      <c r="H21" s="343"/>
      <c r="I21" s="344"/>
      <c r="J21" s="107"/>
      <c r="K21" s="174" t="s">
        <v>41</v>
      </c>
      <c r="L21" s="175"/>
      <c r="M21" s="103">
        <v>12</v>
      </c>
      <c r="N21" s="104">
        <f>CEILING((15%*N8),5)</f>
        <v>15</v>
      </c>
      <c r="O21" s="106" t="s">
        <v>60</v>
      </c>
      <c r="P21" s="105">
        <f>CEILING((17.5%*N8),5)</f>
        <v>20</v>
      </c>
      <c r="Q21" s="106">
        <v>3</v>
      </c>
      <c r="R21" s="343"/>
      <c r="S21" s="344"/>
      <c r="T21" s="107"/>
      <c r="U21" s="174" t="s">
        <v>114</v>
      </c>
      <c r="V21" s="175"/>
      <c r="W21" s="103">
        <v>12</v>
      </c>
      <c r="X21" s="354" t="s">
        <v>59</v>
      </c>
      <c r="Y21" s="355"/>
      <c r="Z21" s="356"/>
      <c r="AA21" s="106">
        <v>3</v>
      </c>
      <c r="AB21" s="343"/>
      <c r="AC21" s="344"/>
      <c r="AD21" s="1"/>
    </row>
    <row r="22" spans="1:30" x14ac:dyDescent="0.2">
      <c r="A22" s="345" t="s">
        <v>224</v>
      </c>
      <c r="B22" s="346"/>
      <c r="C22" s="42"/>
      <c r="D22" s="108"/>
      <c r="E22" s="109"/>
      <c r="F22" s="110"/>
      <c r="G22" s="109"/>
      <c r="H22" s="295"/>
      <c r="I22" s="296"/>
      <c r="J22" s="107"/>
      <c r="K22" s="345" t="s">
        <v>224</v>
      </c>
      <c r="L22" s="346"/>
      <c r="M22" s="42"/>
      <c r="N22" s="108"/>
      <c r="O22" s="109"/>
      <c r="P22" s="110"/>
      <c r="Q22" s="109"/>
      <c r="R22" s="295"/>
      <c r="S22" s="296"/>
      <c r="T22" s="107"/>
      <c r="U22" s="345" t="s">
        <v>224</v>
      </c>
      <c r="V22" s="346"/>
      <c r="W22" s="42"/>
      <c r="X22" s="108"/>
      <c r="Y22" s="109"/>
      <c r="Z22" s="110"/>
      <c r="AA22" s="109"/>
      <c r="AB22" s="295"/>
      <c r="AC22" s="296"/>
      <c r="AD22" s="1"/>
    </row>
    <row r="23" spans="1:30" ht="12.75" x14ac:dyDescent="0.2">
      <c r="A23" s="172" t="s">
        <v>82</v>
      </c>
      <c r="B23" s="173"/>
      <c r="C23" s="111">
        <v>12</v>
      </c>
      <c r="D23" s="108">
        <f>CEILING((10%*Q8),5)</f>
        <v>10</v>
      </c>
      <c r="E23" s="109" t="s">
        <v>60</v>
      </c>
      <c r="F23" s="110">
        <f>CEILING((13%*Q8),5)</f>
        <v>15</v>
      </c>
      <c r="G23" s="109">
        <v>3</v>
      </c>
      <c r="H23" s="295"/>
      <c r="I23" s="296"/>
      <c r="J23" s="107"/>
      <c r="K23" s="172" t="s">
        <v>17</v>
      </c>
      <c r="L23" s="173"/>
      <c r="M23" s="111">
        <v>12</v>
      </c>
      <c r="N23" s="108">
        <f>CEILING((12.5%*Q8),5)</f>
        <v>15</v>
      </c>
      <c r="O23" s="109" t="s">
        <v>60</v>
      </c>
      <c r="P23" s="110">
        <f>CEILING((16%*Q8),5)</f>
        <v>20</v>
      </c>
      <c r="Q23" s="109">
        <v>3</v>
      </c>
      <c r="R23" s="295"/>
      <c r="S23" s="296"/>
      <c r="T23" s="107"/>
      <c r="U23" s="297" t="s">
        <v>285</v>
      </c>
      <c r="V23" s="298"/>
      <c r="W23" s="111">
        <v>12</v>
      </c>
      <c r="X23" s="108">
        <f>CEILING((15%*Q8),5)</f>
        <v>15</v>
      </c>
      <c r="Y23" s="109" t="s">
        <v>60</v>
      </c>
      <c r="Z23" s="110">
        <f>CEILING((17.5%*Q8),5)</f>
        <v>20</v>
      </c>
      <c r="AA23" s="109">
        <v>3</v>
      </c>
      <c r="AB23" s="295"/>
      <c r="AC23" s="296"/>
      <c r="AD23" s="1"/>
    </row>
    <row r="24" spans="1:30" x14ac:dyDescent="0.2">
      <c r="A24" s="352" t="s">
        <v>224</v>
      </c>
      <c r="B24" s="353"/>
      <c r="C24" s="50"/>
      <c r="D24" s="108"/>
      <c r="E24" s="109"/>
      <c r="F24" s="110"/>
      <c r="G24" s="51"/>
      <c r="H24" s="295"/>
      <c r="I24" s="296"/>
      <c r="J24" s="107"/>
      <c r="K24" s="352" t="s">
        <v>224</v>
      </c>
      <c r="L24" s="353"/>
      <c r="M24" s="50"/>
      <c r="N24" s="108"/>
      <c r="O24" s="109"/>
      <c r="P24" s="110"/>
      <c r="Q24" s="51"/>
      <c r="R24" s="295"/>
      <c r="S24" s="296"/>
      <c r="T24" s="107"/>
      <c r="U24" s="352" t="s">
        <v>224</v>
      </c>
      <c r="V24" s="353"/>
      <c r="W24" s="50"/>
      <c r="X24" s="108"/>
      <c r="Y24" s="109"/>
      <c r="Z24" s="110"/>
      <c r="AA24" s="51"/>
      <c r="AB24" s="295"/>
      <c r="AC24" s="296"/>
      <c r="AD24" s="1"/>
    </row>
    <row r="25" spans="1:30" ht="15.75" customHeight="1" thickBot="1" x14ac:dyDescent="0.25">
      <c r="A25" s="172" t="s">
        <v>20</v>
      </c>
      <c r="B25" s="173"/>
      <c r="C25" s="112">
        <v>20</v>
      </c>
      <c r="D25" s="113">
        <v>10</v>
      </c>
      <c r="E25" s="114" t="s">
        <v>60</v>
      </c>
      <c r="F25" s="115">
        <v>25</v>
      </c>
      <c r="G25" s="114">
        <v>3</v>
      </c>
      <c r="H25" s="305" t="s">
        <v>316</v>
      </c>
      <c r="I25" s="306"/>
      <c r="J25" s="107"/>
      <c r="K25" s="170" t="s">
        <v>196</v>
      </c>
      <c r="L25" s="171"/>
      <c r="M25" s="112">
        <v>12</v>
      </c>
      <c r="N25" s="357" t="s">
        <v>59</v>
      </c>
      <c r="O25" s="358"/>
      <c r="P25" s="359"/>
      <c r="Q25" s="114">
        <v>3</v>
      </c>
      <c r="R25" s="305" t="s">
        <v>316</v>
      </c>
      <c r="S25" s="306"/>
      <c r="T25" s="107"/>
      <c r="U25" s="172" t="s">
        <v>18</v>
      </c>
      <c r="V25" s="173"/>
      <c r="W25" s="112">
        <v>20</v>
      </c>
      <c r="X25" s="113">
        <v>15</v>
      </c>
      <c r="Y25" s="114" t="s">
        <v>60</v>
      </c>
      <c r="Z25" s="115">
        <v>45</v>
      </c>
      <c r="AA25" s="114">
        <v>3</v>
      </c>
      <c r="AB25" s="305" t="s">
        <v>316</v>
      </c>
      <c r="AC25" s="306"/>
      <c r="AD25" s="1"/>
    </row>
    <row r="26" spans="1:30" ht="12.75" x14ac:dyDescent="0.2">
      <c r="A26" s="311" t="s">
        <v>312</v>
      </c>
      <c r="B26" s="312"/>
      <c r="C26" s="103">
        <v>12</v>
      </c>
      <c r="D26" s="104">
        <f>CEILING((17.5%*Q8),5)</f>
        <v>20</v>
      </c>
      <c r="E26" s="106" t="s">
        <v>60</v>
      </c>
      <c r="F26" s="105">
        <f>CEILING((20%*Q8),5)</f>
        <v>20</v>
      </c>
      <c r="G26" s="106">
        <v>3</v>
      </c>
      <c r="H26" s="343"/>
      <c r="I26" s="344"/>
      <c r="J26" s="107"/>
      <c r="K26" s="311" t="s">
        <v>288</v>
      </c>
      <c r="L26" s="312"/>
      <c r="M26" s="103">
        <v>12</v>
      </c>
      <c r="N26" s="104">
        <f>CEILING((12.5%*Q8),5)</f>
        <v>15</v>
      </c>
      <c r="O26" s="106" t="s">
        <v>60</v>
      </c>
      <c r="P26" s="105">
        <f>CEILING((15%*Q8),5)</f>
        <v>15</v>
      </c>
      <c r="Q26" s="106">
        <v>3</v>
      </c>
      <c r="R26" s="343"/>
      <c r="S26" s="344"/>
      <c r="T26" s="107"/>
      <c r="U26" s="311" t="s">
        <v>286</v>
      </c>
      <c r="V26" s="312"/>
      <c r="W26" s="103">
        <v>12</v>
      </c>
      <c r="X26" s="104">
        <f>CEILING((47.5%*Q8),5)</f>
        <v>50</v>
      </c>
      <c r="Y26" s="106" t="s">
        <v>60</v>
      </c>
      <c r="Z26" s="105">
        <f>CEILING((52.5%*Q8),5)</f>
        <v>55</v>
      </c>
      <c r="AA26" s="106">
        <v>3</v>
      </c>
      <c r="AB26" s="343"/>
      <c r="AC26" s="344"/>
      <c r="AD26" s="1"/>
    </row>
    <row r="27" spans="1:30" x14ac:dyDescent="0.2">
      <c r="A27" s="345" t="s">
        <v>224</v>
      </c>
      <c r="B27" s="346"/>
      <c r="C27" s="42"/>
      <c r="D27" s="108"/>
      <c r="E27" s="109"/>
      <c r="F27" s="110"/>
      <c r="G27" s="109"/>
      <c r="H27" s="295"/>
      <c r="I27" s="296"/>
      <c r="J27" s="107"/>
      <c r="K27" s="345" t="s">
        <v>224</v>
      </c>
      <c r="L27" s="346"/>
      <c r="M27" s="42"/>
      <c r="N27" s="108"/>
      <c r="O27" s="109"/>
      <c r="P27" s="110"/>
      <c r="Q27" s="109"/>
      <c r="R27" s="295"/>
      <c r="S27" s="296"/>
      <c r="T27" s="107"/>
      <c r="U27" s="345" t="s">
        <v>224</v>
      </c>
      <c r="V27" s="346"/>
      <c r="W27" s="42"/>
      <c r="X27" s="108"/>
      <c r="Y27" s="109"/>
      <c r="Z27" s="110"/>
      <c r="AA27" s="109"/>
      <c r="AB27" s="295"/>
      <c r="AC27" s="296"/>
      <c r="AD27" s="1"/>
    </row>
    <row r="28" spans="1:30" ht="15" customHeight="1" x14ac:dyDescent="0.2">
      <c r="A28" s="297" t="s">
        <v>313</v>
      </c>
      <c r="B28" s="298"/>
      <c r="C28" s="111">
        <v>12</v>
      </c>
      <c r="D28" s="108">
        <v>25</v>
      </c>
      <c r="E28" s="109" t="s">
        <v>60</v>
      </c>
      <c r="F28" s="110">
        <v>45</v>
      </c>
      <c r="G28" s="109">
        <v>3</v>
      </c>
      <c r="H28" s="295"/>
      <c r="I28" s="296"/>
      <c r="J28" s="107"/>
      <c r="K28" s="172" t="s">
        <v>88</v>
      </c>
      <c r="L28" s="173"/>
      <c r="M28" s="111">
        <v>12</v>
      </c>
      <c r="N28" s="108">
        <f>CEILING((42.5%*N8),5)</f>
        <v>45</v>
      </c>
      <c r="O28" s="109" t="s">
        <v>60</v>
      </c>
      <c r="P28" s="110">
        <f>CEILING((45%*N8),5)</f>
        <v>45</v>
      </c>
      <c r="Q28" s="109">
        <v>3</v>
      </c>
      <c r="R28" s="295"/>
      <c r="S28" s="296"/>
      <c r="T28" s="107"/>
      <c r="U28" s="172" t="s">
        <v>14</v>
      </c>
      <c r="V28" s="173"/>
      <c r="W28" s="111">
        <v>12</v>
      </c>
      <c r="X28" s="347" t="s">
        <v>59</v>
      </c>
      <c r="Y28" s="348"/>
      <c r="Z28" s="349"/>
      <c r="AA28" s="109">
        <v>3</v>
      </c>
      <c r="AB28" s="295"/>
      <c r="AC28" s="296"/>
      <c r="AD28" s="1"/>
    </row>
    <row r="29" spans="1:30" x14ac:dyDescent="0.2">
      <c r="A29" s="352" t="s">
        <v>224</v>
      </c>
      <c r="B29" s="353"/>
      <c r="C29" s="50"/>
      <c r="D29" s="108"/>
      <c r="E29" s="109"/>
      <c r="F29" s="110"/>
      <c r="G29" s="51"/>
      <c r="H29" s="295"/>
      <c r="I29" s="296"/>
      <c r="J29" s="107"/>
      <c r="K29" s="352" t="s">
        <v>224</v>
      </c>
      <c r="L29" s="353"/>
      <c r="M29" s="50"/>
      <c r="N29" s="108"/>
      <c r="O29" s="109"/>
      <c r="P29" s="110"/>
      <c r="Q29" s="51"/>
      <c r="R29" s="295"/>
      <c r="S29" s="296"/>
      <c r="T29" s="107"/>
      <c r="U29" s="352" t="s">
        <v>224</v>
      </c>
      <c r="V29" s="353"/>
      <c r="W29" s="50"/>
      <c r="X29" s="108"/>
      <c r="Y29" s="109"/>
      <c r="Z29" s="110"/>
      <c r="AA29" s="51"/>
      <c r="AB29" s="295"/>
      <c r="AC29" s="296"/>
      <c r="AD29" s="1"/>
    </row>
    <row r="30" spans="1:30" ht="15.75" customHeight="1" thickBot="1" x14ac:dyDescent="0.25">
      <c r="A30" s="172" t="s">
        <v>36</v>
      </c>
      <c r="B30" s="173"/>
      <c r="C30" s="112">
        <v>12</v>
      </c>
      <c r="D30" s="357" t="s">
        <v>59</v>
      </c>
      <c r="E30" s="358"/>
      <c r="F30" s="359"/>
      <c r="G30" s="114">
        <v>3</v>
      </c>
      <c r="H30" s="305" t="s">
        <v>316</v>
      </c>
      <c r="I30" s="306"/>
      <c r="J30" s="107"/>
      <c r="K30" s="303" t="s">
        <v>314</v>
      </c>
      <c r="L30" s="304"/>
      <c r="M30" s="112">
        <v>12</v>
      </c>
      <c r="N30" s="113">
        <v>10</v>
      </c>
      <c r="O30" s="114" t="s">
        <v>60</v>
      </c>
      <c r="P30" s="115">
        <v>25</v>
      </c>
      <c r="Q30" s="114">
        <v>3</v>
      </c>
      <c r="R30" s="305" t="s">
        <v>316</v>
      </c>
      <c r="S30" s="306"/>
      <c r="T30" s="107"/>
      <c r="U30" s="170" t="s">
        <v>190</v>
      </c>
      <c r="V30" s="171"/>
      <c r="W30" s="112" t="s">
        <v>315</v>
      </c>
      <c r="X30" s="357" t="s">
        <v>59</v>
      </c>
      <c r="Y30" s="358"/>
      <c r="Z30" s="359"/>
      <c r="AA30" s="114">
        <v>3</v>
      </c>
      <c r="AB30" s="305" t="s">
        <v>316</v>
      </c>
      <c r="AC30" s="306"/>
      <c r="AD30" s="1"/>
    </row>
    <row r="31" spans="1:30" ht="12.75" x14ac:dyDescent="0.2">
      <c r="A31" s="360"/>
      <c r="B31" s="361"/>
      <c r="C31" s="103"/>
      <c r="D31" s="104"/>
      <c r="E31" s="106"/>
      <c r="F31" s="105"/>
      <c r="G31" s="106"/>
      <c r="H31" s="343"/>
      <c r="I31" s="344"/>
      <c r="J31" s="107"/>
      <c r="K31" s="360"/>
      <c r="L31" s="361"/>
      <c r="M31" s="103"/>
      <c r="N31" s="104"/>
      <c r="O31" s="106"/>
      <c r="P31" s="105"/>
      <c r="Q31" s="106"/>
      <c r="R31" s="343"/>
      <c r="S31" s="344"/>
      <c r="T31" s="107"/>
      <c r="U31" s="360"/>
      <c r="V31" s="361"/>
      <c r="W31" s="103"/>
      <c r="X31" s="104"/>
      <c r="Y31" s="106"/>
      <c r="Z31" s="105"/>
      <c r="AA31" s="106"/>
      <c r="AB31" s="343"/>
      <c r="AC31" s="344"/>
      <c r="AD31" s="1"/>
    </row>
    <row r="32" spans="1:30" ht="12.75" x14ac:dyDescent="0.2">
      <c r="A32" s="362"/>
      <c r="B32" s="363"/>
      <c r="C32" s="42"/>
      <c r="D32" s="108"/>
      <c r="E32" s="109"/>
      <c r="F32" s="110"/>
      <c r="G32" s="109"/>
      <c r="H32" s="295"/>
      <c r="I32" s="296"/>
      <c r="J32" s="107"/>
      <c r="K32" s="362"/>
      <c r="L32" s="363"/>
      <c r="M32" s="42"/>
      <c r="N32" s="108"/>
      <c r="O32" s="109"/>
      <c r="P32" s="110"/>
      <c r="Q32" s="109"/>
      <c r="R32" s="295"/>
      <c r="S32" s="296"/>
      <c r="T32" s="107"/>
      <c r="U32" s="362"/>
      <c r="V32" s="363"/>
      <c r="W32" s="42"/>
      <c r="X32" s="108"/>
      <c r="Y32" s="109"/>
      <c r="Z32" s="110"/>
      <c r="AA32" s="109"/>
      <c r="AB32" s="295"/>
      <c r="AC32" s="296"/>
      <c r="AD32" s="1"/>
    </row>
    <row r="33" spans="1:30" ht="12.75" x14ac:dyDescent="0.2">
      <c r="A33" s="362"/>
      <c r="B33" s="363"/>
      <c r="C33" s="111"/>
      <c r="D33" s="108"/>
      <c r="E33" s="109"/>
      <c r="F33" s="110"/>
      <c r="G33" s="109"/>
      <c r="H33" s="295"/>
      <c r="I33" s="296"/>
      <c r="J33" s="107"/>
      <c r="K33" s="362"/>
      <c r="L33" s="363"/>
      <c r="M33" s="111"/>
      <c r="N33" s="108"/>
      <c r="O33" s="109"/>
      <c r="P33" s="110"/>
      <c r="Q33" s="109"/>
      <c r="R33" s="295"/>
      <c r="S33" s="296"/>
      <c r="T33" s="107"/>
      <c r="U33" s="362"/>
      <c r="V33" s="363"/>
      <c r="W33" s="111"/>
      <c r="X33" s="108"/>
      <c r="Y33" s="109"/>
      <c r="Z33" s="110"/>
      <c r="AA33" s="109"/>
      <c r="AB33" s="295"/>
      <c r="AC33" s="296"/>
      <c r="AD33" s="1"/>
    </row>
    <row r="34" spans="1:30" x14ac:dyDescent="0.2">
      <c r="A34" s="352"/>
      <c r="B34" s="353"/>
      <c r="C34" s="50"/>
      <c r="D34" s="108"/>
      <c r="E34" s="109"/>
      <c r="F34" s="110"/>
      <c r="G34" s="51"/>
      <c r="H34" s="295"/>
      <c r="I34" s="296"/>
      <c r="J34" s="107"/>
      <c r="K34" s="352"/>
      <c r="L34" s="353"/>
      <c r="M34" s="50"/>
      <c r="N34" s="108"/>
      <c r="O34" s="109"/>
      <c r="P34" s="110"/>
      <c r="Q34" s="51"/>
      <c r="R34" s="295"/>
      <c r="S34" s="296"/>
      <c r="T34" s="107"/>
      <c r="U34" s="352"/>
      <c r="V34" s="353"/>
      <c r="W34" s="50"/>
      <c r="X34" s="108"/>
      <c r="Y34" s="109"/>
      <c r="Z34" s="110"/>
      <c r="AA34" s="51"/>
      <c r="AB34" s="295"/>
      <c r="AC34" s="296"/>
      <c r="AD34" s="1"/>
    </row>
    <row r="35" spans="1:30" ht="13.5" thickBot="1" x14ac:dyDescent="0.25">
      <c r="A35" s="364"/>
      <c r="B35" s="365"/>
      <c r="C35" s="112"/>
      <c r="D35" s="113"/>
      <c r="E35" s="114"/>
      <c r="F35" s="115"/>
      <c r="G35" s="114"/>
      <c r="H35" s="305"/>
      <c r="I35" s="306"/>
      <c r="J35" s="107"/>
      <c r="K35" s="364"/>
      <c r="L35" s="365"/>
      <c r="M35" s="112"/>
      <c r="N35" s="113"/>
      <c r="O35" s="114"/>
      <c r="P35" s="115"/>
      <c r="Q35" s="114"/>
      <c r="R35" s="305"/>
      <c r="S35" s="306"/>
      <c r="T35" s="107"/>
      <c r="U35" s="364"/>
      <c r="V35" s="365"/>
      <c r="W35" s="112"/>
      <c r="X35" s="113"/>
      <c r="Y35" s="114"/>
      <c r="Z35" s="115"/>
      <c r="AA35" s="114"/>
      <c r="AB35" s="305"/>
      <c r="AC35" s="306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ht="12.75" x14ac:dyDescent="0.2">
      <c r="A41" s="360"/>
      <c r="B41" s="361"/>
      <c r="C41" s="103"/>
      <c r="D41" s="104"/>
      <c r="E41" s="106"/>
      <c r="F41" s="105"/>
      <c r="G41" s="106"/>
      <c r="H41" s="343"/>
      <c r="I41" s="344"/>
      <c r="J41" s="107"/>
      <c r="K41" s="360"/>
      <c r="L41" s="361"/>
      <c r="M41" s="103"/>
      <c r="N41" s="104"/>
      <c r="O41" s="106"/>
      <c r="P41" s="105"/>
      <c r="Q41" s="106"/>
      <c r="R41" s="343"/>
      <c r="S41" s="344"/>
      <c r="T41" s="107"/>
      <c r="U41" s="360"/>
      <c r="V41" s="361"/>
      <c r="W41" s="103"/>
      <c r="X41" s="104"/>
      <c r="Y41" s="106"/>
      <c r="Z41" s="105"/>
      <c r="AA41" s="106"/>
      <c r="AB41" s="343"/>
      <c r="AC41" s="344"/>
      <c r="AD41" s="1"/>
    </row>
    <row r="42" spans="1:30" ht="15" customHeight="1" x14ac:dyDescent="0.2">
      <c r="A42" s="362"/>
      <c r="B42" s="363"/>
      <c r="C42" s="42"/>
      <c r="D42" s="108"/>
      <c r="E42" s="109"/>
      <c r="F42" s="110"/>
      <c r="G42" s="109"/>
      <c r="H42" s="295"/>
      <c r="I42" s="296"/>
      <c r="J42" s="107"/>
      <c r="K42" s="362"/>
      <c r="L42" s="363"/>
      <c r="M42" s="42"/>
      <c r="N42" s="108"/>
      <c r="O42" s="109"/>
      <c r="P42" s="110"/>
      <c r="Q42" s="109"/>
      <c r="R42" s="295"/>
      <c r="S42" s="296"/>
      <c r="T42" s="107"/>
      <c r="U42" s="362"/>
      <c r="V42" s="363"/>
      <c r="W42" s="42"/>
      <c r="X42" s="108"/>
      <c r="Y42" s="109"/>
      <c r="Z42" s="110"/>
      <c r="AA42" s="109"/>
      <c r="AB42" s="295"/>
      <c r="AC42" s="296"/>
      <c r="AD42" s="1"/>
    </row>
    <row r="43" spans="1:30" ht="12.75" x14ac:dyDescent="0.2">
      <c r="A43" s="362"/>
      <c r="B43" s="363"/>
      <c r="C43" s="111"/>
      <c r="D43" s="108"/>
      <c r="E43" s="109"/>
      <c r="F43" s="110"/>
      <c r="G43" s="109"/>
      <c r="H43" s="295"/>
      <c r="I43" s="296"/>
      <c r="J43" s="107"/>
      <c r="K43" s="362"/>
      <c r="L43" s="363"/>
      <c r="M43" s="111"/>
      <c r="N43" s="108"/>
      <c r="O43" s="109"/>
      <c r="P43" s="110"/>
      <c r="Q43" s="109"/>
      <c r="R43" s="295"/>
      <c r="S43" s="296"/>
      <c r="T43" s="107"/>
      <c r="U43" s="362"/>
      <c r="V43" s="363"/>
      <c r="W43" s="111"/>
      <c r="X43" s="108"/>
      <c r="Y43" s="109"/>
      <c r="Z43" s="110"/>
      <c r="AA43" s="109"/>
      <c r="AB43" s="295"/>
      <c r="AC43" s="296"/>
      <c r="AD43" s="1"/>
    </row>
    <row r="44" spans="1:30" x14ac:dyDescent="0.2">
      <c r="A44" s="352"/>
      <c r="B44" s="353"/>
      <c r="C44" s="50"/>
      <c r="D44" s="108"/>
      <c r="E44" s="109"/>
      <c r="F44" s="110"/>
      <c r="G44" s="51"/>
      <c r="H44" s="295"/>
      <c r="I44" s="296"/>
      <c r="J44" s="107"/>
      <c r="K44" s="352"/>
      <c r="L44" s="353"/>
      <c r="M44" s="50"/>
      <c r="N44" s="108"/>
      <c r="O44" s="109"/>
      <c r="P44" s="110"/>
      <c r="Q44" s="51"/>
      <c r="R44" s="295"/>
      <c r="S44" s="296"/>
      <c r="T44" s="107"/>
      <c r="U44" s="352"/>
      <c r="V44" s="353"/>
      <c r="W44" s="50"/>
      <c r="X44" s="108"/>
      <c r="Y44" s="109"/>
      <c r="Z44" s="110"/>
      <c r="AA44" s="51"/>
      <c r="AB44" s="295"/>
      <c r="AC44" s="296"/>
      <c r="AD44" s="1"/>
    </row>
    <row r="45" spans="1:30" ht="13.5" thickBot="1" x14ac:dyDescent="0.25">
      <c r="A45" s="364"/>
      <c r="B45" s="365"/>
      <c r="C45" s="112"/>
      <c r="D45" s="113"/>
      <c r="E45" s="114"/>
      <c r="F45" s="115"/>
      <c r="G45" s="114"/>
      <c r="H45" s="305"/>
      <c r="I45" s="306"/>
      <c r="J45" s="107"/>
      <c r="K45" s="364"/>
      <c r="L45" s="365"/>
      <c r="M45" s="112"/>
      <c r="N45" s="113"/>
      <c r="O45" s="114"/>
      <c r="P45" s="115"/>
      <c r="Q45" s="114"/>
      <c r="R45" s="305"/>
      <c r="S45" s="306"/>
      <c r="T45" s="107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4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D30:F30"/>
    <mergeCell ref="H30:I30"/>
    <mergeCell ref="K30:L30"/>
    <mergeCell ref="R30:S30"/>
    <mergeCell ref="U30:V30"/>
    <mergeCell ref="AB28:AC28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X28:Z28"/>
    <mergeCell ref="A27:B27"/>
    <mergeCell ref="H27:I27"/>
    <mergeCell ref="K27:L27"/>
    <mergeCell ref="R27:S27"/>
    <mergeCell ref="U27:V27"/>
    <mergeCell ref="AB27:AC27"/>
    <mergeCell ref="AB25:AC25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N25:P25"/>
    <mergeCell ref="R25:S25"/>
    <mergeCell ref="U25:V25"/>
    <mergeCell ref="A24:B24"/>
    <mergeCell ref="H24:I24"/>
    <mergeCell ref="K24:L24"/>
    <mergeCell ref="R24:S24"/>
    <mergeCell ref="U24:V24"/>
    <mergeCell ref="AB24:AC24"/>
    <mergeCell ref="A23:B23"/>
    <mergeCell ref="H23:I23"/>
    <mergeCell ref="K23:L23"/>
    <mergeCell ref="R23:S23"/>
    <mergeCell ref="U23:V23"/>
    <mergeCell ref="AB23:AC23"/>
    <mergeCell ref="AB21:AC21"/>
    <mergeCell ref="A22:B22"/>
    <mergeCell ref="H22:I22"/>
    <mergeCell ref="K22:L22"/>
    <mergeCell ref="R22:S22"/>
    <mergeCell ref="U22:V22"/>
    <mergeCell ref="AB22:AC22"/>
    <mergeCell ref="A21:B21"/>
    <mergeCell ref="H21:I21"/>
    <mergeCell ref="K21:L21"/>
    <mergeCell ref="R21:S21"/>
    <mergeCell ref="U21:V21"/>
    <mergeCell ref="X21:Z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5:B15"/>
    <mergeCell ref="H15:I15"/>
    <mergeCell ref="K15:L15"/>
    <mergeCell ref="R15:S15"/>
    <mergeCell ref="U15:V15"/>
    <mergeCell ref="AB15:AC15"/>
    <mergeCell ref="X13:Z13"/>
    <mergeCell ref="AB13:AC13"/>
    <mergeCell ref="A14:B14"/>
    <mergeCell ref="H14:I14"/>
    <mergeCell ref="K14:L14"/>
    <mergeCell ref="R14:S14"/>
    <mergeCell ref="U14:V14"/>
    <mergeCell ref="AB14:AC14"/>
    <mergeCell ref="A13:B13"/>
    <mergeCell ref="D13:F13"/>
    <mergeCell ref="H13:I13"/>
    <mergeCell ref="K13:L13"/>
    <mergeCell ref="R13:S13"/>
    <mergeCell ref="U13:V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6:F19 D21:F24 D26:F29 D31:F34 D41:F44 N11:P14 N16:P19 N21:P24 N26:P29 N31:P34 N41:P44 D14:F14 X16:Z19 Q11:R45 X22:Z24 X31:Z34 X41:Z44 AA11:AC45 D36:F39 W11:W45 N36:P39 X36:Z39 M11:M45 X14:Z14 G11:I45 C11:C45 D11:F12 X11:Z12 S11:S12 S14:S45 X26:Z27 X29:Z29">
    <cfRule type="expression" dxfId="621" priority="50" stopIfTrue="1">
      <formula>ISERROR(C11)</formula>
    </cfRule>
  </conditionalFormatting>
  <conditionalFormatting sqref="Q9:S9 AA9:AC9 G9:I9">
    <cfRule type="cellIs" dxfId="620" priority="49" stopIfTrue="1" operator="equal">
      <formula>0</formula>
    </cfRule>
  </conditionalFormatting>
  <conditionalFormatting sqref="A15:B16 A18:B18 A20:B21">
    <cfRule type="expression" dxfId="619" priority="48" stopIfTrue="1">
      <formula>AND(XFA15&gt;0,A15=0)</formula>
    </cfRule>
  </conditionalFormatting>
  <conditionalFormatting sqref="U11:V11 U16:V16 U28:V28">
    <cfRule type="expression" dxfId="618" priority="47" stopIfTrue="1">
      <formula>AND(#REF!&gt;0,U11=0)</formula>
    </cfRule>
  </conditionalFormatting>
  <conditionalFormatting sqref="A30:B30 K11:L11 K20:L20 U16:V16 U28:V28">
    <cfRule type="expression" dxfId="617" priority="46" stopIfTrue="1">
      <formula>AND(#REF!&gt;0,A11=0)</formula>
    </cfRule>
  </conditionalFormatting>
  <conditionalFormatting sqref="K21:L21 K23:L23 U21:V21">
    <cfRule type="expression" dxfId="616" priority="45" stopIfTrue="1">
      <formula>AND(#REF!&gt;0,K21=0)</formula>
    </cfRule>
  </conditionalFormatting>
  <conditionalFormatting sqref="K21:L21 K23:L23">
    <cfRule type="expression" dxfId="615" priority="44" stopIfTrue="1">
      <formula>AND(G21&gt;0,K21=0)</formula>
    </cfRule>
  </conditionalFormatting>
  <conditionalFormatting sqref="K21:L21">
    <cfRule type="expression" dxfId="614" priority="43" stopIfTrue="1">
      <formula>AND(G21&gt;0,K21=0)</formula>
    </cfRule>
  </conditionalFormatting>
  <conditionalFormatting sqref="K21:L21">
    <cfRule type="expression" dxfId="613" priority="42" stopIfTrue="1">
      <formula>AND(G21&gt;0,K21=0)</formula>
    </cfRule>
  </conditionalFormatting>
  <conditionalFormatting sqref="U11:V11">
    <cfRule type="expression" dxfId="612" priority="41" stopIfTrue="1">
      <formula>AND(Q11&gt;0,U11=0)</formula>
    </cfRule>
  </conditionalFormatting>
  <conditionalFormatting sqref="U11:V11">
    <cfRule type="expression" dxfId="611" priority="40" stopIfTrue="1">
      <formula>AND(Q11&gt;0,U11=0)</formula>
    </cfRule>
  </conditionalFormatting>
  <conditionalFormatting sqref="U11:V11">
    <cfRule type="expression" dxfId="610" priority="39" stopIfTrue="1">
      <formula>AND(Q11&gt;0,U11=0)</formula>
    </cfRule>
  </conditionalFormatting>
  <conditionalFormatting sqref="U16:V16 U21:V21">
    <cfRule type="expression" dxfId="609" priority="38" stopIfTrue="1">
      <formula>AND(Q16&gt;0,U16=0)</formula>
    </cfRule>
  </conditionalFormatting>
  <conditionalFormatting sqref="K11:L11">
    <cfRule type="expression" dxfId="608" priority="37" stopIfTrue="1">
      <formula>AND(G11&gt;0,K11=0)</formula>
    </cfRule>
  </conditionalFormatting>
  <conditionalFormatting sqref="K11:L11">
    <cfRule type="expression" dxfId="607" priority="36" stopIfTrue="1">
      <formula>AND(G11&gt;0,K11=0)</formula>
    </cfRule>
  </conditionalFormatting>
  <conditionalFormatting sqref="K11:L11 K20:L20">
    <cfRule type="expression" dxfId="606" priority="35" stopIfTrue="1">
      <formula>AND(#REF!&gt;0,K11=0)</formula>
    </cfRule>
  </conditionalFormatting>
  <conditionalFormatting sqref="K11:L11">
    <cfRule type="expression" dxfId="605" priority="34" stopIfTrue="1">
      <formula>AND(G11&gt;0,K11=0)</formula>
    </cfRule>
  </conditionalFormatting>
  <conditionalFormatting sqref="K11:L11">
    <cfRule type="expression" dxfId="604" priority="33" stopIfTrue="1">
      <formula>AND(G11&gt;0,K11=0)</formula>
    </cfRule>
  </conditionalFormatting>
  <conditionalFormatting sqref="K11:L11 K20:L20 U16:V16">
    <cfRule type="expression" dxfId="603" priority="32" stopIfTrue="1">
      <formula>AND(#REF!&gt;0,K11=0)</formula>
    </cfRule>
  </conditionalFormatting>
  <conditionalFormatting sqref="K20:L20">
    <cfRule type="expression" dxfId="602" priority="31" stopIfTrue="1">
      <formula>AND(G20&gt;0,K20=0)</formula>
    </cfRule>
  </conditionalFormatting>
  <conditionalFormatting sqref="K20:L20">
    <cfRule type="expression" dxfId="601" priority="30" stopIfTrue="1">
      <formula>AND(G20&gt;0,K20=0)</formula>
    </cfRule>
  </conditionalFormatting>
  <conditionalFormatting sqref="K21:L21">
    <cfRule type="expression" dxfId="600" priority="29" stopIfTrue="1">
      <formula>AND(G21&gt;0,K21=0)</formula>
    </cfRule>
  </conditionalFormatting>
  <conditionalFormatting sqref="K21:L21">
    <cfRule type="expression" dxfId="599" priority="28" stopIfTrue="1">
      <formula>AND(G21&gt;0,K21=0)</formula>
    </cfRule>
  </conditionalFormatting>
  <conditionalFormatting sqref="K23:L23">
    <cfRule type="expression" dxfId="598" priority="27" stopIfTrue="1">
      <formula>AND(G23&gt;0,K23=0)</formula>
    </cfRule>
  </conditionalFormatting>
  <conditionalFormatting sqref="K23:L23">
    <cfRule type="expression" dxfId="597" priority="26" stopIfTrue="1">
      <formula>AND(G23&gt;0,K23=0)</formula>
    </cfRule>
  </conditionalFormatting>
  <conditionalFormatting sqref="U11:V11">
    <cfRule type="expression" dxfId="596" priority="25" stopIfTrue="1">
      <formula>AND(Q11&gt;0,U11=0)</formula>
    </cfRule>
  </conditionalFormatting>
  <conditionalFormatting sqref="U11:V11">
    <cfRule type="expression" dxfId="595" priority="24" stopIfTrue="1">
      <formula>AND(Q11&gt;0,U11=0)</formula>
    </cfRule>
  </conditionalFormatting>
  <conditionalFormatting sqref="U11:V11">
    <cfRule type="expression" dxfId="594" priority="23" stopIfTrue="1">
      <formula>AND(Q11&gt;0,U11=0)</formula>
    </cfRule>
  </conditionalFormatting>
  <conditionalFormatting sqref="U16:V16">
    <cfRule type="expression" dxfId="593" priority="22" stopIfTrue="1">
      <formula>AND(Q16&gt;0,U16=0)</formula>
    </cfRule>
  </conditionalFormatting>
  <conditionalFormatting sqref="U16:V16">
    <cfRule type="expression" dxfId="592" priority="21" stopIfTrue="1">
      <formula>AND(Q16&gt;0,U16=0)</formula>
    </cfRule>
  </conditionalFormatting>
  <conditionalFormatting sqref="U20:V20">
    <cfRule type="expression" dxfId="591" priority="20" stopIfTrue="1">
      <formula>AND(Q20&gt;0,U20=0)</formula>
    </cfRule>
  </conditionalFormatting>
  <conditionalFormatting sqref="U20:V20">
    <cfRule type="expression" dxfId="590" priority="19" stopIfTrue="1">
      <formula>AND(Q20&gt;0,U20=0)</formula>
    </cfRule>
  </conditionalFormatting>
  <conditionalFormatting sqref="U20:V20">
    <cfRule type="expression" dxfId="589" priority="18" stopIfTrue="1">
      <formula>AND(Q20&gt;0,U20=0)</formula>
    </cfRule>
  </conditionalFormatting>
  <conditionalFormatting sqref="U20:V20">
    <cfRule type="expression" dxfId="588" priority="17" stopIfTrue="1">
      <formula>AND(Q20&gt;0,U20=0)</formula>
    </cfRule>
  </conditionalFormatting>
  <conditionalFormatting sqref="U21:V21">
    <cfRule type="expression" dxfId="587" priority="16" stopIfTrue="1">
      <formula>AND(Q21&gt;0,U21=0)</formula>
    </cfRule>
  </conditionalFormatting>
  <conditionalFormatting sqref="U21:V21">
    <cfRule type="expression" dxfId="586" priority="15" stopIfTrue="1">
      <formula>AND(Q21&gt;0,U21=0)</formula>
    </cfRule>
  </conditionalFormatting>
  <conditionalFormatting sqref="U25:V25">
    <cfRule type="expression" dxfId="585" priority="14" stopIfTrue="1">
      <formula>AND(Q25&gt;0,U25=0)</formula>
    </cfRule>
  </conditionalFormatting>
  <conditionalFormatting sqref="U25:V25">
    <cfRule type="expression" dxfId="584" priority="13" stopIfTrue="1">
      <formula>AND(Q25&gt;0,U25=0)</formula>
    </cfRule>
  </conditionalFormatting>
  <conditionalFormatting sqref="U28:V28">
    <cfRule type="expression" dxfId="583" priority="12" stopIfTrue="1">
      <formula>AND(Q28&gt;0,U28=0)</formula>
    </cfRule>
  </conditionalFormatting>
  <conditionalFormatting sqref="E11">
    <cfRule type="expression" dxfId="582" priority="11" stopIfTrue="1">
      <formula>ISERROR(E11)</formula>
    </cfRule>
  </conditionalFormatting>
  <conditionalFormatting sqref="Y11">
    <cfRule type="expression" dxfId="581" priority="10" stopIfTrue="1">
      <formula>ISERROR(Y11)</formula>
    </cfRule>
  </conditionalFormatting>
  <conditionalFormatting sqref="O16">
    <cfRule type="expression" dxfId="580" priority="9" stopIfTrue="1">
      <formula>ISERROR(O16)</formula>
    </cfRule>
  </conditionalFormatting>
  <conditionalFormatting sqref="E18">
    <cfRule type="expression" dxfId="579" priority="8" stopIfTrue="1">
      <formula>ISERROR(E18)</formula>
    </cfRule>
  </conditionalFormatting>
  <conditionalFormatting sqref="E18">
    <cfRule type="expression" dxfId="578" priority="7" stopIfTrue="1">
      <formula>ISERROR(E18)</formula>
    </cfRule>
  </conditionalFormatting>
  <conditionalFormatting sqref="O11">
    <cfRule type="expression" dxfId="577" priority="6" stopIfTrue="1">
      <formula>ISERROR(O11)</formula>
    </cfRule>
  </conditionalFormatting>
  <conditionalFormatting sqref="O11">
    <cfRule type="expression" dxfId="576" priority="5" stopIfTrue="1">
      <formula>ISERROR(O11)</formula>
    </cfRule>
  </conditionalFormatting>
  <conditionalFormatting sqref="Y16">
    <cfRule type="expression" dxfId="575" priority="4" stopIfTrue="1">
      <formula>ISERROR(Y16)</formula>
    </cfRule>
  </conditionalFormatting>
  <conditionalFormatting sqref="Y16">
    <cfRule type="expression" dxfId="574" priority="3" stopIfTrue="1">
      <formula>ISERROR(Y16)</formula>
    </cfRule>
  </conditionalFormatting>
  <conditionalFormatting sqref="E21">
    <cfRule type="expression" dxfId="573" priority="2" stopIfTrue="1">
      <formula>ISERROR(E21)</formula>
    </cfRule>
  </conditionalFormatting>
  <conditionalFormatting sqref="E21">
    <cfRule type="expression" dxfId="572" priority="1" stopIfTrue="1">
      <formula>ISERROR(E21)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K11:L11 K20:L20 K21 U16:V1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0:B3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showErrorMessage="1" sqref="AC2 I2 S2">
      <formula1>STRPREP</formula1>
    </dataValidation>
    <dataValidation allowBlank="1" showInputMessage="1" showErrorMessage="1" promptTitle="# of Repetitions" prompt="Manually enter the appropriate number of repetitions." sqref="C21 W26 W41 W31 W16 M11 W11 W21 C26 C41 M26 M41 M31 C31 C16 M16 C11 M21 W36 M36 C36"/>
    <dataValidation type="list" allowBlank="1" showInputMessage="1" showErrorMessage="1" sqref="R27:S30 AB42:AC44 AB32:AC35 AB12:AC15 H22:I25 AB37:AC37 AB22:AC25 AB17:AC20 H17:I20 AB27:AC30 R32:S35 H32:I35 R22:S25 R42:S45 R17:S20 H27:I30 H42:I45 H12:I15 R39:S40 H38 AB39:AC40 H37:I37 H39:I40 R38 R37:S37 AB38 R12:S12 R14:S15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H11:I11 AB41:AC41 AB21:AC21 AB31:AC31 AB16:AC16 AB11:AC11 H26:I26 AB26:AC26 R26:S26 R41:S41 R21:S21 R31:S31 R16:S16 R11:S11 H41:I41 H21:I21 H31:I31 H16:I16 AB36:AC36 R36:S36 H36:I36 R13">
      <formula1>Notes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K28 U33 K45 U35:U36 K18 K33 K13 K35:K36 U30:U31 U11 K40:K41 U21:V21 U40:U41 K15 K30:K31 K25:K26 K43 U25:V25 U15 U28:V28 U26 U43 U23 K38 U38 A38 A40:A41 A20:A21 A11 A13 A33 A15:B15 A35:A36 A31 A45 A23 A43 A28 A25:A26 A16">
      <formula1>INDIRECT(HLOOKUP(XFA11,SECONDARYLOOKUP,2,FALSE))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B3:G3" r:id="rId4" display="3-Way Ham Touch X 9/leg"/>
    <hyperlink ref="B4:G4" r:id="rId5" display="Toe Reach Squat X 10"/>
    <hyperlink ref="B5:G5" r:id="rId6" display="Cuban Press Incline F8 X 8"/>
    <hyperlink ref="B6:G6" r:id="rId7" display="FWD Leg Cirlces 2X5/leg"/>
    <hyperlink ref="B7:G7" r:id="rId8" display="BKWD Leg Circles 2X5/leg"/>
    <hyperlink ref="L5:Q5" r:id="rId9" display="Tea Cup X 6/leg"/>
    <hyperlink ref="L6:Q6" r:id="rId10" display="Scap Push-Ups X 10"/>
    <hyperlink ref="L3:Q3" r:id="rId11" display="3-Way Ham Touch X 9/leg"/>
    <hyperlink ref="L4:Q4" r:id="rId12" display="Toe Reach Squat X 10"/>
    <hyperlink ref="V5:AA5" r:id="rId13" display="Standing D1 X 6/leg"/>
    <hyperlink ref="V6:AA6" r:id="rId14" display="Standing D2 X 6/leg"/>
    <hyperlink ref="V3:AA3" r:id="rId15" display="3-Way Ham Touch X 9/leg"/>
    <hyperlink ref="V4:AA4" r:id="rId16" display="Toe Reach Squat X 10"/>
    <hyperlink ref="A11:B11" r:id="rId17" display="Back Squat"/>
    <hyperlink ref="A13:B13" r:id="rId18" display="Prone Hip Flexor"/>
    <hyperlink ref="A15:B15" r:id="rId19" display="DB Row"/>
    <hyperlink ref="A18:B18" r:id="rId20" display="Lat Pull Down"/>
    <hyperlink ref="A20:B20" r:id="rId21" display="In-Line RDL"/>
    <hyperlink ref="A23:B23" r:id="rId22" display="DB Curl to Arnold"/>
    <hyperlink ref="A25:B25" r:id="rId23" display="Gopher U-Abs"/>
    <hyperlink ref="A30:B30" r:id="rId24" display="Full Bench Curl-Up"/>
    <hyperlink ref="K11:L11" r:id="rId25" display="Front Squat"/>
    <hyperlink ref="K13:L13" r:id="rId26" display="Ball Groin Squeeze"/>
    <hyperlink ref="K16:L16" r:id="rId27" display="Bench Press"/>
    <hyperlink ref="K20:L20" r:id="rId28" display="SL Calf Raises"/>
    <hyperlink ref="K18:L18" r:id="rId29" display="OH LAT Raise + F8"/>
    <hyperlink ref="K21:L21" r:id="rId30" display="DB Walking Lunge"/>
    <hyperlink ref="K23:L23" r:id="rId31" display="Sup-Pro Tri Ext"/>
    <hyperlink ref="K25:L25" r:id="rId32" display="Supermans"/>
    <hyperlink ref="K26:L26" r:id="rId33" display="Zottman Curls"/>
    <hyperlink ref="K28:L28" r:id="rId34" display="Zercher Good Morning"/>
    <hyperlink ref="U11:V11" r:id="rId35" display="Hex Deadlift"/>
    <hyperlink ref="U13:V13" r:id="rId36" display="Partner Neck"/>
    <hyperlink ref="U16:V16" r:id="rId37" display="Close Grip Bench"/>
    <hyperlink ref="U18:V18" r:id="rId38" display="Chin Grip Lat Pull"/>
    <hyperlink ref="U20:V20" r:id="rId39" display="DB RDL"/>
    <hyperlink ref="U21:V21" r:id="rId40" display="Piston Squat"/>
    <hyperlink ref="U23:V23" r:id="rId41" display="Arnolds"/>
    <hyperlink ref="U25:V25" r:id="rId42" display="MB Twist"/>
    <hyperlink ref="U26:V26" r:id="rId43" display="Dips"/>
    <hyperlink ref="U28:V28" r:id="rId44" display="PB Leg Curl"/>
    <hyperlink ref="U30:V30" r:id="rId45" display="Prone Forearm Bridge"/>
    <hyperlink ref="A37:B37" r:id="rId46" display="Foam Roller"/>
    <hyperlink ref="A39:B39" r:id="rId47" display="Lying Wall Leg Shakes"/>
    <hyperlink ref="K37:L37" r:id="rId48" display="Isometric Chest Hold"/>
    <hyperlink ref="K39:L39" r:id="rId49" display="Lying Wall Leg Shakes"/>
    <hyperlink ref="U37:V37" r:id="rId50" display="Foam Roller"/>
    <hyperlink ref="U39:V39" r:id="rId51" display="Hang Twist"/>
    <hyperlink ref="K30:L30" r:id="rId52" display="Incline OH Sit-Up"/>
    <hyperlink ref="A16:B16" r:id="rId53" display="Incline Bench"/>
    <hyperlink ref="K15:L15" r:id="rId54" display="Full Cans"/>
    <hyperlink ref="A21:B21" r:id="rId55" display="DB Step-Up"/>
    <hyperlink ref="A26:B26" r:id="rId56" display="JM Press"/>
    <hyperlink ref="A28:B28" r:id="rId57" display="Bench Glute Lift"/>
    <hyperlink ref="U15:V15" r:id="rId58" display="Wide Kroc Row"/>
    <hyperlink ref="R13:S13" r:id="rId59" display="0:2:0:0"/>
    <hyperlink ref="E11" r:id="rId60"/>
    <hyperlink ref="Y11" r:id="rId61"/>
    <hyperlink ref="O16" r:id="rId62"/>
    <hyperlink ref="E18" r:id="rId63"/>
    <hyperlink ref="O11" r:id="rId64"/>
    <hyperlink ref="Y16" r:id="rId65"/>
    <hyperlink ref="E21" r:id="rId66"/>
  </hyperlinks>
  <pageMargins left="0.45" right="0.2" top="0.25" bottom="0.25" header="0.05" footer="0.05"/>
  <pageSetup scale="99" orientation="landscape" r:id="rId67"/>
  <drawing r:id="rId6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D13" sqref="D13:F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253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253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253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103">
        <v>8</v>
      </c>
      <c r="D11" s="104">
        <f>CEILING((67.5%*N8),5)</f>
        <v>70</v>
      </c>
      <c r="E11" s="74" t="s">
        <v>60</v>
      </c>
      <c r="F11" s="105">
        <f>CEILING((72.5%*N8),5)</f>
        <v>75</v>
      </c>
      <c r="G11" s="106">
        <v>3</v>
      </c>
      <c r="H11" s="343"/>
      <c r="I11" s="344"/>
      <c r="J11" s="107"/>
      <c r="K11" s="174" t="s">
        <v>184</v>
      </c>
      <c r="L11" s="175"/>
      <c r="M11" s="103">
        <v>8</v>
      </c>
      <c r="N11" s="104">
        <f>CEILING((52.5%*N8),5)</f>
        <v>55</v>
      </c>
      <c r="O11" s="75" t="s">
        <v>60</v>
      </c>
      <c r="P11" s="105">
        <f>CEILING((57.5%*N8),5)</f>
        <v>60</v>
      </c>
      <c r="Q11" s="106">
        <v>3</v>
      </c>
      <c r="R11" s="343"/>
      <c r="S11" s="344"/>
      <c r="T11" s="107"/>
      <c r="U11" s="174" t="s">
        <v>176</v>
      </c>
      <c r="V11" s="175"/>
      <c r="W11" s="103">
        <v>8</v>
      </c>
      <c r="X11" s="104">
        <f>CEILING((72.5%*N8),5)</f>
        <v>75</v>
      </c>
      <c r="Y11" s="75" t="s">
        <v>60</v>
      </c>
      <c r="Z11" s="105">
        <f>CEILING((77.5%*N8),5)</f>
        <v>80</v>
      </c>
      <c r="AA11" s="106">
        <v>3</v>
      </c>
      <c r="AB11" s="343"/>
      <c r="AC11" s="344"/>
      <c r="AD11" s="1"/>
    </row>
    <row r="12" spans="1:30" x14ac:dyDescent="0.2">
      <c r="A12" s="345" t="s">
        <v>224</v>
      </c>
      <c r="B12" s="346"/>
      <c r="C12" s="42"/>
      <c r="D12" s="108"/>
      <c r="E12" s="109"/>
      <c r="F12" s="110"/>
      <c r="G12" s="109"/>
      <c r="H12" s="295"/>
      <c r="I12" s="296"/>
      <c r="J12" s="107"/>
      <c r="K12" s="345" t="s">
        <v>224</v>
      </c>
      <c r="L12" s="346"/>
      <c r="M12" s="42"/>
      <c r="N12" s="108"/>
      <c r="O12" s="109"/>
      <c r="P12" s="110"/>
      <c r="Q12" s="109"/>
      <c r="R12" s="295"/>
      <c r="S12" s="296"/>
      <c r="T12" s="107"/>
      <c r="U12" s="345" t="s">
        <v>224</v>
      </c>
      <c r="V12" s="346"/>
      <c r="W12" s="42"/>
      <c r="X12" s="108"/>
      <c r="Y12" s="109"/>
      <c r="Z12" s="110"/>
      <c r="AA12" s="109"/>
      <c r="AB12" s="295"/>
      <c r="AC12" s="296"/>
      <c r="AD12" s="1"/>
    </row>
    <row r="13" spans="1:30" ht="15" customHeight="1" x14ac:dyDescent="0.2">
      <c r="A13" s="172" t="s">
        <v>226</v>
      </c>
      <c r="B13" s="173"/>
      <c r="C13" s="111">
        <v>10</v>
      </c>
      <c r="D13" s="347" t="s">
        <v>59</v>
      </c>
      <c r="E13" s="348"/>
      <c r="F13" s="349"/>
      <c r="G13" s="109">
        <v>3</v>
      </c>
      <c r="H13" s="295"/>
      <c r="I13" s="296"/>
      <c r="J13" s="107"/>
      <c r="K13" s="297" t="s">
        <v>278</v>
      </c>
      <c r="L13" s="298"/>
      <c r="M13" s="111">
        <v>10</v>
      </c>
      <c r="N13" s="108"/>
      <c r="O13" s="109"/>
      <c r="P13" s="110"/>
      <c r="Q13" s="109">
        <v>3</v>
      </c>
      <c r="R13" s="319" t="s">
        <v>293</v>
      </c>
      <c r="S13" s="320"/>
      <c r="T13" s="107"/>
      <c r="U13" s="297" t="s">
        <v>271</v>
      </c>
      <c r="V13" s="298"/>
      <c r="W13" s="111">
        <v>10</v>
      </c>
      <c r="X13" s="347" t="s">
        <v>194</v>
      </c>
      <c r="Y13" s="348"/>
      <c r="Z13" s="349"/>
      <c r="AA13" s="109">
        <v>3</v>
      </c>
      <c r="AB13" s="295"/>
      <c r="AC13" s="296"/>
      <c r="AD13" s="1"/>
    </row>
    <row r="14" spans="1:30" x14ac:dyDescent="0.2">
      <c r="A14" s="350" t="s">
        <v>224</v>
      </c>
      <c r="B14" s="351"/>
      <c r="C14" s="50"/>
      <c r="D14" s="108"/>
      <c r="E14" s="109"/>
      <c r="F14" s="110"/>
      <c r="G14" s="51"/>
      <c r="H14" s="295"/>
      <c r="I14" s="296"/>
      <c r="J14" s="107"/>
      <c r="K14" s="352" t="s">
        <v>224</v>
      </c>
      <c r="L14" s="353"/>
      <c r="M14" s="50"/>
      <c r="N14" s="108"/>
      <c r="O14" s="109"/>
      <c r="P14" s="110"/>
      <c r="Q14" s="51"/>
      <c r="R14" s="295"/>
      <c r="S14" s="296"/>
      <c r="T14" s="107"/>
      <c r="U14" s="352" t="s">
        <v>224</v>
      </c>
      <c r="V14" s="353"/>
      <c r="W14" s="50"/>
      <c r="X14" s="108"/>
      <c r="Y14" s="109"/>
      <c r="Z14" s="110"/>
      <c r="AA14" s="51"/>
      <c r="AB14" s="295"/>
      <c r="AC14" s="296"/>
      <c r="AD14" s="1"/>
    </row>
    <row r="15" spans="1:30" ht="13.5" thickBot="1" x14ac:dyDescent="0.25">
      <c r="A15" s="251" t="s">
        <v>77</v>
      </c>
      <c r="B15" s="252"/>
      <c r="C15" s="112">
        <v>10</v>
      </c>
      <c r="D15" s="113">
        <f>CEILING((22.5%*Q8),5)</f>
        <v>25</v>
      </c>
      <c r="E15" s="114" t="s">
        <v>60</v>
      </c>
      <c r="F15" s="115">
        <f>CEILING((27.5%*Q8),5)</f>
        <v>30</v>
      </c>
      <c r="G15" s="114">
        <v>3</v>
      </c>
      <c r="H15" s="305" t="s">
        <v>231</v>
      </c>
      <c r="I15" s="306"/>
      <c r="J15" s="107"/>
      <c r="K15" s="303" t="s">
        <v>309</v>
      </c>
      <c r="L15" s="304"/>
      <c r="M15" s="112">
        <v>10</v>
      </c>
      <c r="N15" s="113">
        <f>CEILING((5%*Q8),5)</f>
        <v>5</v>
      </c>
      <c r="O15" s="114" t="s">
        <v>60</v>
      </c>
      <c r="P15" s="115">
        <f>CEILING((7.5%*Q8),5)</f>
        <v>10</v>
      </c>
      <c r="Q15" s="114">
        <v>3</v>
      </c>
      <c r="R15" s="305" t="s">
        <v>231</v>
      </c>
      <c r="S15" s="306"/>
      <c r="T15" s="107"/>
      <c r="U15" s="303" t="s">
        <v>310</v>
      </c>
      <c r="V15" s="304"/>
      <c r="W15" s="112">
        <v>10</v>
      </c>
      <c r="X15" s="113">
        <f>CEILING((22.5%*Q8),5)</f>
        <v>25</v>
      </c>
      <c r="Y15" s="114" t="s">
        <v>60</v>
      </c>
      <c r="Z15" s="115">
        <f>CEILING((27.5%*Q8),5)</f>
        <v>30</v>
      </c>
      <c r="AA15" s="114">
        <v>3</v>
      </c>
      <c r="AB15" s="305" t="s">
        <v>231</v>
      </c>
      <c r="AC15" s="306"/>
      <c r="AD15" s="1"/>
    </row>
    <row r="16" spans="1:30" ht="12.75" x14ac:dyDescent="0.2">
      <c r="A16" s="311" t="s">
        <v>308</v>
      </c>
      <c r="B16" s="312"/>
      <c r="C16" s="103">
        <v>8</v>
      </c>
      <c r="D16" s="104">
        <f>CEILING((52.5%*Q8),5)</f>
        <v>55</v>
      </c>
      <c r="E16" s="106" t="s">
        <v>60</v>
      </c>
      <c r="F16" s="105">
        <f>CEILING((57.5%*Q8),5)</f>
        <v>60</v>
      </c>
      <c r="G16" s="106">
        <v>3</v>
      </c>
      <c r="H16" s="343"/>
      <c r="I16" s="344"/>
      <c r="J16" s="107"/>
      <c r="K16" s="174" t="s">
        <v>15</v>
      </c>
      <c r="L16" s="175"/>
      <c r="M16" s="103">
        <v>8</v>
      </c>
      <c r="N16" s="104">
        <f>CEILING((67.5%*Q8),5)</f>
        <v>70</v>
      </c>
      <c r="O16" s="75" t="s">
        <v>60</v>
      </c>
      <c r="P16" s="105">
        <f>CEILING((72.5%*Q8),5)</f>
        <v>75</v>
      </c>
      <c r="Q16" s="106">
        <v>3</v>
      </c>
      <c r="R16" s="343"/>
      <c r="S16" s="344"/>
      <c r="T16" s="107"/>
      <c r="U16" s="174" t="s">
        <v>185</v>
      </c>
      <c r="V16" s="175"/>
      <c r="W16" s="103">
        <v>8</v>
      </c>
      <c r="X16" s="104">
        <f>CEILING((60%*Q8),5)</f>
        <v>60</v>
      </c>
      <c r="Y16" s="75" t="s">
        <v>60</v>
      </c>
      <c r="Z16" s="105">
        <f>CEILING((65%*Q8),5)</f>
        <v>65</v>
      </c>
      <c r="AA16" s="106">
        <v>3</v>
      </c>
      <c r="AB16" s="343"/>
      <c r="AC16" s="344"/>
      <c r="AD16" s="1"/>
    </row>
    <row r="17" spans="1:30" x14ac:dyDescent="0.2">
      <c r="A17" s="345" t="s">
        <v>224</v>
      </c>
      <c r="B17" s="346"/>
      <c r="C17" s="42"/>
      <c r="D17" s="108"/>
      <c r="E17" s="109"/>
      <c r="F17" s="110"/>
      <c r="G17" s="109"/>
      <c r="H17" s="295"/>
      <c r="I17" s="296"/>
      <c r="J17" s="107"/>
      <c r="K17" s="345" t="s">
        <v>224</v>
      </c>
      <c r="L17" s="346"/>
      <c r="M17" s="42"/>
      <c r="N17" s="108"/>
      <c r="O17" s="109"/>
      <c r="P17" s="110"/>
      <c r="Q17" s="109"/>
      <c r="R17" s="295"/>
      <c r="S17" s="296"/>
      <c r="T17" s="107"/>
      <c r="U17" s="345" t="s">
        <v>224</v>
      </c>
      <c r="V17" s="346"/>
      <c r="W17" s="42"/>
      <c r="X17" s="108"/>
      <c r="Y17" s="109"/>
      <c r="Z17" s="110"/>
      <c r="AA17" s="109"/>
      <c r="AB17" s="295"/>
      <c r="AC17" s="296"/>
      <c r="AD17" s="1"/>
    </row>
    <row r="18" spans="1:30" ht="12.75" x14ac:dyDescent="0.2">
      <c r="A18" s="172" t="s">
        <v>40</v>
      </c>
      <c r="B18" s="173"/>
      <c r="C18" s="111">
        <v>10</v>
      </c>
      <c r="D18" s="108">
        <f>CEILING((47.5%*Q8),5)</f>
        <v>50</v>
      </c>
      <c r="E18" s="79" t="s">
        <v>60</v>
      </c>
      <c r="F18" s="110">
        <f>CEILING((52.5%*Q8),5)</f>
        <v>55</v>
      </c>
      <c r="G18" s="109">
        <v>3</v>
      </c>
      <c r="H18" s="295"/>
      <c r="I18" s="296"/>
      <c r="J18" s="107"/>
      <c r="K18" s="297" t="s">
        <v>272</v>
      </c>
      <c r="L18" s="298"/>
      <c r="M18" s="111">
        <v>10</v>
      </c>
      <c r="N18" s="108">
        <f>CEILING((2.5%*Q8),5)</f>
        <v>5</v>
      </c>
      <c r="O18" s="109" t="s">
        <v>60</v>
      </c>
      <c r="P18" s="110">
        <f>CEILING((5%*Q8),5)</f>
        <v>5</v>
      </c>
      <c r="Q18" s="109">
        <v>3</v>
      </c>
      <c r="R18" s="295"/>
      <c r="S18" s="296"/>
      <c r="T18" s="107"/>
      <c r="U18" s="297" t="s">
        <v>284</v>
      </c>
      <c r="V18" s="298"/>
      <c r="W18" s="111">
        <v>10</v>
      </c>
      <c r="X18" s="108">
        <f>CEILING((50%*Q8),5)</f>
        <v>50</v>
      </c>
      <c r="Y18" s="109" t="s">
        <v>60</v>
      </c>
      <c r="Z18" s="110">
        <f>CEILING((55%*Q8),5)</f>
        <v>55</v>
      </c>
      <c r="AA18" s="109">
        <v>3</v>
      </c>
      <c r="AB18" s="295"/>
      <c r="AC18" s="296"/>
      <c r="AD18" s="1"/>
    </row>
    <row r="19" spans="1:30" x14ac:dyDescent="0.2">
      <c r="A19" s="352" t="s">
        <v>224</v>
      </c>
      <c r="B19" s="353"/>
      <c r="C19" s="50"/>
      <c r="D19" s="108"/>
      <c r="E19" s="109"/>
      <c r="F19" s="110"/>
      <c r="G19" s="51"/>
      <c r="H19" s="295"/>
      <c r="I19" s="296"/>
      <c r="J19" s="107"/>
      <c r="K19" s="352" t="s">
        <v>224</v>
      </c>
      <c r="L19" s="353"/>
      <c r="M19" s="50"/>
      <c r="N19" s="108"/>
      <c r="O19" s="109"/>
      <c r="P19" s="110"/>
      <c r="Q19" s="51"/>
      <c r="R19" s="295"/>
      <c r="S19" s="296"/>
      <c r="T19" s="107"/>
      <c r="U19" s="352" t="s">
        <v>224</v>
      </c>
      <c r="V19" s="353"/>
      <c r="W19" s="50"/>
      <c r="X19" s="108"/>
      <c r="Y19" s="109"/>
      <c r="Z19" s="110"/>
      <c r="AA19" s="51"/>
      <c r="AB19" s="295"/>
      <c r="AC19" s="296"/>
      <c r="AD19" s="1"/>
    </row>
    <row r="20" spans="1:30" ht="13.5" thickBot="1" x14ac:dyDescent="0.25">
      <c r="A20" s="170" t="s">
        <v>189</v>
      </c>
      <c r="B20" s="171"/>
      <c r="C20" s="112">
        <v>10</v>
      </c>
      <c r="D20" s="116">
        <f>CEILING((12.5%*N8),5)</f>
        <v>15</v>
      </c>
      <c r="E20" s="116" t="s">
        <v>60</v>
      </c>
      <c r="F20" s="117">
        <f>CEILING((15%*N8),5)</f>
        <v>15</v>
      </c>
      <c r="G20" s="114">
        <v>3</v>
      </c>
      <c r="H20" s="305" t="s">
        <v>231</v>
      </c>
      <c r="I20" s="306"/>
      <c r="J20" s="107"/>
      <c r="K20" s="172" t="s">
        <v>186</v>
      </c>
      <c r="L20" s="173"/>
      <c r="M20" s="112">
        <v>10</v>
      </c>
      <c r="N20" s="113">
        <f>CEILING((16.5%*N8),5)</f>
        <v>20</v>
      </c>
      <c r="O20" s="114" t="s">
        <v>60</v>
      </c>
      <c r="P20" s="115">
        <f>CEILING((20%*N8),5)</f>
        <v>20</v>
      </c>
      <c r="Q20" s="114">
        <v>3</v>
      </c>
      <c r="R20" s="305" t="s">
        <v>231</v>
      </c>
      <c r="S20" s="306"/>
      <c r="T20" s="107"/>
      <c r="U20" s="172" t="s">
        <v>61</v>
      </c>
      <c r="V20" s="173"/>
      <c r="W20" s="112">
        <v>10</v>
      </c>
      <c r="X20" s="113">
        <f>CEILING((17.5%*N8),5)</f>
        <v>20</v>
      </c>
      <c r="Y20" s="114" t="s">
        <v>60</v>
      </c>
      <c r="Z20" s="115">
        <f>CEILING((22.5%*N8),5)</f>
        <v>25</v>
      </c>
      <c r="AA20" s="114">
        <v>3</v>
      </c>
      <c r="AB20" s="305" t="s">
        <v>231</v>
      </c>
      <c r="AC20" s="306"/>
      <c r="AD20" s="1"/>
    </row>
    <row r="21" spans="1:30" ht="15" customHeight="1" x14ac:dyDescent="0.2">
      <c r="A21" s="311" t="s">
        <v>311</v>
      </c>
      <c r="B21" s="312"/>
      <c r="C21" s="103">
        <v>10</v>
      </c>
      <c r="D21" s="104">
        <f>CEILING((16.5%*N8),5)</f>
        <v>20</v>
      </c>
      <c r="E21" s="75" t="s">
        <v>60</v>
      </c>
      <c r="F21" s="105">
        <f>CEILING((18.5%*N8),5)</f>
        <v>20</v>
      </c>
      <c r="G21" s="106">
        <v>3</v>
      </c>
      <c r="H21" s="343"/>
      <c r="I21" s="344"/>
      <c r="J21" s="107"/>
      <c r="K21" s="174" t="s">
        <v>41</v>
      </c>
      <c r="L21" s="175"/>
      <c r="M21" s="103">
        <v>10</v>
      </c>
      <c r="N21" s="104">
        <f>CEILING((17.5%*N8),5)</f>
        <v>20</v>
      </c>
      <c r="O21" s="106" t="s">
        <v>60</v>
      </c>
      <c r="P21" s="105">
        <f>CEILING((20%*N8),5)</f>
        <v>20</v>
      </c>
      <c r="Q21" s="106">
        <v>3</v>
      </c>
      <c r="R21" s="343"/>
      <c r="S21" s="344"/>
      <c r="T21" s="107"/>
      <c r="U21" s="174" t="s">
        <v>114</v>
      </c>
      <c r="V21" s="175"/>
      <c r="W21" s="103">
        <v>10</v>
      </c>
      <c r="X21" s="118">
        <v>10</v>
      </c>
      <c r="Y21" s="119" t="s">
        <v>60</v>
      </c>
      <c r="Z21" s="120">
        <v>25</v>
      </c>
      <c r="AA21" s="106">
        <v>3</v>
      </c>
      <c r="AB21" s="343"/>
      <c r="AC21" s="344"/>
      <c r="AD21" s="1"/>
    </row>
    <row r="22" spans="1:30" x14ac:dyDescent="0.2">
      <c r="A22" s="345" t="s">
        <v>224</v>
      </c>
      <c r="B22" s="346"/>
      <c r="C22" s="42"/>
      <c r="D22" s="108"/>
      <c r="E22" s="109"/>
      <c r="F22" s="110"/>
      <c r="G22" s="109"/>
      <c r="H22" s="295"/>
      <c r="I22" s="296"/>
      <c r="J22" s="107"/>
      <c r="K22" s="345" t="s">
        <v>224</v>
      </c>
      <c r="L22" s="346"/>
      <c r="M22" s="42"/>
      <c r="N22" s="108"/>
      <c r="O22" s="109"/>
      <c r="P22" s="110"/>
      <c r="Q22" s="109"/>
      <c r="R22" s="295"/>
      <c r="S22" s="296"/>
      <c r="T22" s="107"/>
      <c r="U22" s="345" t="s">
        <v>224</v>
      </c>
      <c r="V22" s="346"/>
      <c r="W22" s="42"/>
      <c r="X22" s="108"/>
      <c r="Y22" s="109"/>
      <c r="Z22" s="110"/>
      <c r="AA22" s="109"/>
      <c r="AB22" s="295"/>
      <c r="AC22" s="296"/>
      <c r="AD22" s="1"/>
    </row>
    <row r="23" spans="1:30" ht="12.75" x14ac:dyDescent="0.2">
      <c r="A23" s="172" t="s">
        <v>82</v>
      </c>
      <c r="B23" s="173"/>
      <c r="C23" s="111">
        <v>10</v>
      </c>
      <c r="D23" s="108">
        <f>CEILING((12.5%*Q8),5)</f>
        <v>15</v>
      </c>
      <c r="E23" s="109" t="s">
        <v>60</v>
      </c>
      <c r="F23" s="110">
        <f>CEILING((16.5%*Q8),5)</f>
        <v>20</v>
      </c>
      <c r="G23" s="109">
        <v>3</v>
      </c>
      <c r="H23" s="295"/>
      <c r="I23" s="296"/>
      <c r="J23" s="107"/>
      <c r="K23" s="172" t="s">
        <v>17</v>
      </c>
      <c r="L23" s="173"/>
      <c r="M23" s="111">
        <v>10</v>
      </c>
      <c r="N23" s="108">
        <f>CEILING((15%*Q8),5)</f>
        <v>15</v>
      </c>
      <c r="O23" s="109" t="s">
        <v>60</v>
      </c>
      <c r="P23" s="110">
        <f>CEILING((18.5%*Q8),5)</f>
        <v>20</v>
      </c>
      <c r="Q23" s="109">
        <v>3</v>
      </c>
      <c r="R23" s="295"/>
      <c r="S23" s="296"/>
      <c r="T23" s="107"/>
      <c r="U23" s="297" t="s">
        <v>285</v>
      </c>
      <c r="V23" s="298"/>
      <c r="W23" s="111">
        <v>10</v>
      </c>
      <c r="X23" s="108">
        <f>CEILING((17.5%*Q8),5)</f>
        <v>20</v>
      </c>
      <c r="Y23" s="109" t="s">
        <v>60</v>
      </c>
      <c r="Z23" s="110">
        <f>CEILING((20%*Q8),5)</f>
        <v>20</v>
      </c>
      <c r="AA23" s="109">
        <v>3</v>
      </c>
      <c r="AB23" s="295"/>
      <c r="AC23" s="296"/>
      <c r="AD23" s="1"/>
    </row>
    <row r="24" spans="1:30" x14ac:dyDescent="0.2">
      <c r="A24" s="352" t="s">
        <v>224</v>
      </c>
      <c r="B24" s="353"/>
      <c r="C24" s="50"/>
      <c r="D24" s="108"/>
      <c r="E24" s="109"/>
      <c r="F24" s="110"/>
      <c r="G24" s="51"/>
      <c r="H24" s="295"/>
      <c r="I24" s="296"/>
      <c r="J24" s="107"/>
      <c r="K24" s="352" t="s">
        <v>224</v>
      </c>
      <c r="L24" s="353"/>
      <c r="M24" s="50"/>
      <c r="N24" s="108"/>
      <c r="O24" s="109"/>
      <c r="P24" s="110"/>
      <c r="Q24" s="51"/>
      <c r="R24" s="295"/>
      <c r="S24" s="296"/>
      <c r="T24" s="107"/>
      <c r="U24" s="352" t="s">
        <v>224</v>
      </c>
      <c r="V24" s="353"/>
      <c r="W24" s="50"/>
      <c r="X24" s="108"/>
      <c r="Y24" s="109"/>
      <c r="Z24" s="110"/>
      <c r="AA24" s="51"/>
      <c r="AB24" s="295"/>
      <c r="AC24" s="296"/>
      <c r="AD24" s="1"/>
    </row>
    <row r="25" spans="1:30" ht="15.75" customHeight="1" thickBot="1" x14ac:dyDescent="0.25">
      <c r="A25" s="172" t="s">
        <v>20</v>
      </c>
      <c r="B25" s="173"/>
      <c r="C25" s="112">
        <v>20</v>
      </c>
      <c r="D25" s="113">
        <v>10</v>
      </c>
      <c r="E25" s="114" t="s">
        <v>60</v>
      </c>
      <c r="F25" s="115">
        <v>25</v>
      </c>
      <c r="G25" s="114">
        <v>3</v>
      </c>
      <c r="H25" s="305" t="s">
        <v>231</v>
      </c>
      <c r="I25" s="306"/>
      <c r="J25" s="107"/>
      <c r="K25" s="170" t="s">
        <v>196</v>
      </c>
      <c r="L25" s="171"/>
      <c r="M25" s="112">
        <v>15</v>
      </c>
      <c r="N25" s="357" t="s">
        <v>59</v>
      </c>
      <c r="O25" s="358"/>
      <c r="P25" s="359"/>
      <c r="Q25" s="114">
        <v>3</v>
      </c>
      <c r="R25" s="305" t="s">
        <v>231</v>
      </c>
      <c r="S25" s="306"/>
      <c r="T25" s="107"/>
      <c r="U25" s="172" t="s">
        <v>18</v>
      </c>
      <c r="V25" s="173"/>
      <c r="W25" s="112">
        <v>24</v>
      </c>
      <c r="X25" s="113">
        <v>15</v>
      </c>
      <c r="Y25" s="114" t="s">
        <v>60</v>
      </c>
      <c r="Z25" s="115">
        <v>45</v>
      </c>
      <c r="AA25" s="114">
        <v>3</v>
      </c>
      <c r="AB25" s="305" t="s">
        <v>231</v>
      </c>
      <c r="AC25" s="306"/>
      <c r="AD25" s="1"/>
    </row>
    <row r="26" spans="1:30" ht="12.75" x14ac:dyDescent="0.2">
      <c r="A26" s="311" t="s">
        <v>312</v>
      </c>
      <c r="B26" s="312"/>
      <c r="C26" s="103">
        <v>10</v>
      </c>
      <c r="D26" s="104">
        <f>CEILING((20%*Q8),5)</f>
        <v>20</v>
      </c>
      <c r="E26" s="106" t="s">
        <v>60</v>
      </c>
      <c r="F26" s="105">
        <f>CEILING((22.5%*Q8),5)</f>
        <v>25</v>
      </c>
      <c r="G26" s="106">
        <v>3</v>
      </c>
      <c r="H26" s="343"/>
      <c r="I26" s="344"/>
      <c r="J26" s="107"/>
      <c r="K26" s="311" t="s">
        <v>288</v>
      </c>
      <c r="L26" s="312"/>
      <c r="M26" s="103">
        <v>10</v>
      </c>
      <c r="N26" s="104">
        <f>CEILING((15%*Q8),5)</f>
        <v>15</v>
      </c>
      <c r="O26" s="106" t="s">
        <v>60</v>
      </c>
      <c r="P26" s="105">
        <f>CEILING((17.5%*Q8),5)</f>
        <v>20</v>
      </c>
      <c r="Q26" s="106">
        <v>3</v>
      </c>
      <c r="R26" s="343"/>
      <c r="S26" s="344"/>
      <c r="T26" s="107"/>
      <c r="U26" s="311" t="s">
        <v>286</v>
      </c>
      <c r="V26" s="312"/>
      <c r="W26" s="103">
        <v>10</v>
      </c>
      <c r="X26" s="104">
        <f>CEILING((52.5%*Q8),5)</f>
        <v>55</v>
      </c>
      <c r="Y26" s="106" t="s">
        <v>60</v>
      </c>
      <c r="Z26" s="105">
        <f>CEILING((57.5%*Q8),5)</f>
        <v>60</v>
      </c>
      <c r="AA26" s="106">
        <v>3</v>
      </c>
      <c r="AB26" s="343"/>
      <c r="AC26" s="344"/>
      <c r="AD26" s="1"/>
    </row>
    <row r="27" spans="1:30" x14ac:dyDescent="0.2">
      <c r="A27" s="345" t="s">
        <v>224</v>
      </c>
      <c r="B27" s="346"/>
      <c r="C27" s="42"/>
      <c r="D27" s="108"/>
      <c r="E27" s="109"/>
      <c r="F27" s="110"/>
      <c r="G27" s="109"/>
      <c r="H27" s="295"/>
      <c r="I27" s="296"/>
      <c r="J27" s="107"/>
      <c r="K27" s="345" t="s">
        <v>224</v>
      </c>
      <c r="L27" s="346"/>
      <c r="M27" s="42"/>
      <c r="N27" s="108"/>
      <c r="O27" s="109"/>
      <c r="P27" s="110"/>
      <c r="Q27" s="109"/>
      <c r="R27" s="295"/>
      <c r="S27" s="296"/>
      <c r="T27" s="107"/>
      <c r="U27" s="345" t="s">
        <v>224</v>
      </c>
      <c r="V27" s="346"/>
      <c r="W27" s="42"/>
      <c r="X27" s="108"/>
      <c r="Y27" s="109"/>
      <c r="Z27" s="110"/>
      <c r="AA27" s="109"/>
      <c r="AB27" s="295"/>
      <c r="AC27" s="296"/>
      <c r="AD27" s="1"/>
    </row>
    <row r="28" spans="1:30" ht="15" customHeight="1" x14ac:dyDescent="0.2">
      <c r="A28" s="297" t="s">
        <v>313</v>
      </c>
      <c r="B28" s="298"/>
      <c r="C28" s="111">
        <v>10</v>
      </c>
      <c r="D28" s="108">
        <v>25</v>
      </c>
      <c r="E28" s="109" t="s">
        <v>60</v>
      </c>
      <c r="F28" s="110">
        <v>45</v>
      </c>
      <c r="G28" s="109">
        <v>3</v>
      </c>
      <c r="H28" s="295"/>
      <c r="I28" s="296"/>
      <c r="J28" s="107"/>
      <c r="K28" s="172" t="s">
        <v>88</v>
      </c>
      <c r="L28" s="173"/>
      <c r="M28" s="111">
        <v>10</v>
      </c>
      <c r="N28" s="108">
        <f>CEILING((47.5%*N8),5)</f>
        <v>50</v>
      </c>
      <c r="O28" s="109" t="s">
        <v>60</v>
      </c>
      <c r="P28" s="110">
        <f>CEILING((50%*N8),5)</f>
        <v>50</v>
      </c>
      <c r="Q28" s="109">
        <v>3</v>
      </c>
      <c r="R28" s="295"/>
      <c r="S28" s="296"/>
      <c r="T28" s="107"/>
      <c r="U28" s="172" t="s">
        <v>317</v>
      </c>
      <c r="V28" s="173"/>
      <c r="W28" s="111">
        <v>10</v>
      </c>
      <c r="X28" s="347" t="s">
        <v>59</v>
      </c>
      <c r="Y28" s="348"/>
      <c r="Z28" s="349"/>
      <c r="AA28" s="109">
        <v>3</v>
      </c>
      <c r="AB28" s="295"/>
      <c r="AC28" s="296"/>
      <c r="AD28" s="1"/>
    </row>
    <row r="29" spans="1:30" x14ac:dyDescent="0.2">
      <c r="A29" s="352" t="s">
        <v>224</v>
      </c>
      <c r="B29" s="353"/>
      <c r="C29" s="50"/>
      <c r="D29" s="108"/>
      <c r="E29" s="109"/>
      <c r="F29" s="110"/>
      <c r="G29" s="51"/>
      <c r="H29" s="295"/>
      <c r="I29" s="296"/>
      <c r="J29" s="107"/>
      <c r="K29" s="352" t="s">
        <v>224</v>
      </c>
      <c r="L29" s="353"/>
      <c r="M29" s="50"/>
      <c r="N29" s="108"/>
      <c r="O29" s="109"/>
      <c r="P29" s="110"/>
      <c r="Q29" s="51"/>
      <c r="R29" s="295"/>
      <c r="S29" s="296"/>
      <c r="T29" s="107"/>
      <c r="U29" s="352" t="s">
        <v>224</v>
      </c>
      <c r="V29" s="353"/>
      <c r="W29" s="50"/>
      <c r="X29" s="108"/>
      <c r="Y29" s="109"/>
      <c r="Z29" s="110"/>
      <c r="AA29" s="51"/>
      <c r="AB29" s="295"/>
      <c r="AC29" s="296"/>
      <c r="AD29" s="1"/>
    </row>
    <row r="30" spans="1:30" ht="15.75" customHeight="1" thickBot="1" x14ac:dyDescent="0.25">
      <c r="A30" s="172" t="s">
        <v>36</v>
      </c>
      <c r="B30" s="173"/>
      <c r="C30" s="112">
        <v>14</v>
      </c>
      <c r="D30" s="357" t="s">
        <v>59</v>
      </c>
      <c r="E30" s="358"/>
      <c r="F30" s="359"/>
      <c r="G30" s="114">
        <v>3</v>
      </c>
      <c r="H30" s="305" t="s">
        <v>231</v>
      </c>
      <c r="I30" s="306"/>
      <c r="J30" s="107"/>
      <c r="K30" s="303" t="s">
        <v>314</v>
      </c>
      <c r="L30" s="304"/>
      <c r="M30" s="112">
        <v>14</v>
      </c>
      <c r="N30" s="113">
        <v>15</v>
      </c>
      <c r="O30" s="114" t="s">
        <v>60</v>
      </c>
      <c r="P30" s="115">
        <v>30</v>
      </c>
      <c r="Q30" s="114">
        <v>3</v>
      </c>
      <c r="R30" s="305" t="s">
        <v>231</v>
      </c>
      <c r="S30" s="306"/>
      <c r="T30" s="107"/>
      <c r="U30" s="170" t="s">
        <v>190</v>
      </c>
      <c r="V30" s="171"/>
      <c r="W30" s="112" t="s">
        <v>191</v>
      </c>
      <c r="X30" s="357" t="s">
        <v>59</v>
      </c>
      <c r="Y30" s="358"/>
      <c r="Z30" s="359"/>
      <c r="AA30" s="114">
        <v>3</v>
      </c>
      <c r="AB30" s="305" t="s">
        <v>231</v>
      </c>
      <c r="AC30" s="306"/>
      <c r="AD30" s="1"/>
    </row>
    <row r="31" spans="1:30" ht="12.75" x14ac:dyDescent="0.2">
      <c r="A31" s="360"/>
      <c r="B31" s="361"/>
      <c r="C31" s="103"/>
      <c r="D31" s="104"/>
      <c r="E31" s="106"/>
      <c r="F31" s="105"/>
      <c r="G31" s="106"/>
      <c r="H31" s="343"/>
      <c r="I31" s="344"/>
      <c r="J31" s="107"/>
      <c r="K31" s="360"/>
      <c r="L31" s="361"/>
      <c r="M31" s="103"/>
      <c r="N31" s="104"/>
      <c r="O31" s="106"/>
      <c r="P31" s="105"/>
      <c r="Q31" s="106"/>
      <c r="R31" s="343"/>
      <c r="S31" s="344"/>
      <c r="T31" s="107"/>
      <c r="U31" s="360"/>
      <c r="V31" s="361"/>
      <c r="W31" s="103"/>
      <c r="X31" s="104"/>
      <c r="Y31" s="106"/>
      <c r="Z31" s="105"/>
      <c r="AA31" s="106"/>
      <c r="AB31" s="343"/>
      <c r="AC31" s="344"/>
      <c r="AD31" s="1"/>
    </row>
    <row r="32" spans="1:30" ht="12.75" x14ac:dyDescent="0.2">
      <c r="A32" s="362"/>
      <c r="B32" s="363"/>
      <c r="C32" s="42"/>
      <c r="D32" s="108"/>
      <c r="E32" s="109"/>
      <c r="F32" s="110"/>
      <c r="G32" s="109"/>
      <c r="H32" s="295"/>
      <c r="I32" s="296"/>
      <c r="J32" s="107"/>
      <c r="K32" s="362"/>
      <c r="L32" s="363"/>
      <c r="M32" s="42"/>
      <c r="N32" s="108"/>
      <c r="O32" s="109"/>
      <c r="P32" s="110"/>
      <c r="Q32" s="109"/>
      <c r="R32" s="295"/>
      <c r="S32" s="296"/>
      <c r="T32" s="107"/>
      <c r="U32" s="362"/>
      <c r="V32" s="363"/>
      <c r="W32" s="42"/>
      <c r="X32" s="108"/>
      <c r="Y32" s="109"/>
      <c r="Z32" s="110"/>
      <c r="AA32" s="109"/>
      <c r="AB32" s="295"/>
      <c r="AC32" s="296"/>
      <c r="AD32" s="1"/>
    </row>
    <row r="33" spans="1:30" ht="12.75" x14ac:dyDescent="0.2">
      <c r="A33" s="362"/>
      <c r="B33" s="363"/>
      <c r="C33" s="111"/>
      <c r="D33" s="108"/>
      <c r="E33" s="109"/>
      <c r="F33" s="110"/>
      <c r="G33" s="109"/>
      <c r="H33" s="295"/>
      <c r="I33" s="296"/>
      <c r="J33" s="107"/>
      <c r="K33" s="362"/>
      <c r="L33" s="363"/>
      <c r="M33" s="111"/>
      <c r="N33" s="108"/>
      <c r="O33" s="109"/>
      <c r="P33" s="110"/>
      <c r="Q33" s="109"/>
      <c r="R33" s="295"/>
      <c r="S33" s="296"/>
      <c r="T33" s="107"/>
      <c r="U33" s="362"/>
      <c r="V33" s="363"/>
      <c r="W33" s="111"/>
      <c r="X33" s="108"/>
      <c r="Y33" s="109"/>
      <c r="Z33" s="110"/>
      <c r="AA33" s="109"/>
      <c r="AB33" s="295"/>
      <c r="AC33" s="296"/>
      <c r="AD33" s="1"/>
    </row>
    <row r="34" spans="1:30" x14ac:dyDescent="0.2">
      <c r="A34" s="352"/>
      <c r="B34" s="353"/>
      <c r="C34" s="50"/>
      <c r="D34" s="108"/>
      <c r="E34" s="109"/>
      <c r="F34" s="110"/>
      <c r="G34" s="51"/>
      <c r="H34" s="295"/>
      <c r="I34" s="296"/>
      <c r="J34" s="107"/>
      <c r="K34" s="352"/>
      <c r="L34" s="353"/>
      <c r="M34" s="50"/>
      <c r="N34" s="108"/>
      <c r="O34" s="109"/>
      <c r="P34" s="110"/>
      <c r="Q34" s="51"/>
      <c r="R34" s="295"/>
      <c r="S34" s="296"/>
      <c r="T34" s="107"/>
      <c r="U34" s="352"/>
      <c r="V34" s="353"/>
      <c r="W34" s="50"/>
      <c r="X34" s="108"/>
      <c r="Y34" s="109"/>
      <c r="Z34" s="110"/>
      <c r="AA34" s="51"/>
      <c r="AB34" s="295"/>
      <c r="AC34" s="296"/>
      <c r="AD34" s="1"/>
    </row>
    <row r="35" spans="1:30" ht="13.5" thickBot="1" x14ac:dyDescent="0.25">
      <c r="A35" s="364"/>
      <c r="B35" s="365"/>
      <c r="C35" s="112"/>
      <c r="D35" s="113"/>
      <c r="E35" s="114"/>
      <c r="F35" s="115"/>
      <c r="G35" s="114"/>
      <c r="H35" s="305"/>
      <c r="I35" s="306"/>
      <c r="J35" s="107"/>
      <c r="K35" s="364"/>
      <c r="L35" s="365"/>
      <c r="M35" s="112"/>
      <c r="N35" s="113"/>
      <c r="O35" s="114"/>
      <c r="P35" s="115"/>
      <c r="Q35" s="114"/>
      <c r="R35" s="305"/>
      <c r="S35" s="306"/>
      <c r="T35" s="107"/>
      <c r="U35" s="364"/>
      <c r="V35" s="365"/>
      <c r="W35" s="112"/>
      <c r="X35" s="113"/>
      <c r="Y35" s="114"/>
      <c r="Z35" s="115"/>
      <c r="AA35" s="114"/>
      <c r="AB35" s="305"/>
      <c r="AC35" s="306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ht="12.75" x14ac:dyDescent="0.2">
      <c r="A41" s="360"/>
      <c r="B41" s="361"/>
      <c r="C41" s="103"/>
      <c r="D41" s="104"/>
      <c r="E41" s="106"/>
      <c r="F41" s="105"/>
      <c r="G41" s="106"/>
      <c r="H41" s="343"/>
      <c r="I41" s="344"/>
      <c r="J41" s="107"/>
      <c r="K41" s="360"/>
      <c r="L41" s="361"/>
      <c r="M41" s="103"/>
      <c r="N41" s="104"/>
      <c r="O41" s="106"/>
      <c r="P41" s="105"/>
      <c r="Q41" s="106"/>
      <c r="R41" s="343"/>
      <c r="S41" s="344"/>
      <c r="T41" s="107"/>
      <c r="U41" s="360"/>
      <c r="V41" s="361"/>
      <c r="W41" s="103"/>
      <c r="X41" s="104"/>
      <c r="Y41" s="106"/>
      <c r="Z41" s="105"/>
      <c r="AA41" s="106"/>
      <c r="AB41" s="343"/>
      <c r="AC41" s="344"/>
      <c r="AD41" s="1"/>
    </row>
    <row r="42" spans="1:30" ht="15" customHeight="1" x14ac:dyDescent="0.2">
      <c r="A42" s="362"/>
      <c r="B42" s="363"/>
      <c r="C42" s="42"/>
      <c r="D42" s="108"/>
      <c r="E42" s="109"/>
      <c r="F42" s="110"/>
      <c r="G42" s="109"/>
      <c r="H42" s="295"/>
      <c r="I42" s="296"/>
      <c r="J42" s="107"/>
      <c r="K42" s="362"/>
      <c r="L42" s="363"/>
      <c r="M42" s="42"/>
      <c r="N42" s="108"/>
      <c r="O42" s="109"/>
      <c r="P42" s="110"/>
      <c r="Q42" s="109"/>
      <c r="R42" s="295"/>
      <c r="S42" s="296"/>
      <c r="T42" s="107"/>
      <c r="U42" s="362"/>
      <c r="V42" s="363"/>
      <c r="W42" s="42"/>
      <c r="X42" s="108"/>
      <c r="Y42" s="109"/>
      <c r="Z42" s="110"/>
      <c r="AA42" s="109"/>
      <c r="AB42" s="295"/>
      <c r="AC42" s="296"/>
      <c r="AD42" s="1"/>
    </row>
    <row r="43" spans="1:30" ht="12.75" x14ac:dyDescent="0.2">
      <c r="A43" s="362"/>
      <c r="B43" s="363"/>
      <c r="C43" s="111"/>
      <c r="D43" s="108"/>
      <c r="E43" s="109"/>
      <c r="F43" s="110"/>
      <c r="G43" s="109"/>
      <c r="H43" s="295"/>
      <c r="I43" s="296"/>
      <c r="J43" s="107"/>
      <c r="K43" s="362"/>
      <c r="L43" s="363"/>
      <c r="M43" s="111"/>
      <c r="N43" s="108"/>
      <c r="O43" s="109"/>
      <c r="P43" s="110"/>
      <c r="Q43" s="109"/>
      <c r="R43" s="295"/>
      <c r="S43" s="296"/>
      <c r="T43" s="107"/>
      <c r="U43" s="362"/>
      <c r="V43" s="363"/>
      <c r="W43" s="111"/>
      <c r="X43" s="108"/>
      <c r="Y43" s="109"/>
      <c r="Z43" s="110"/>
      <c r="AA43" s="109"/>
      <c r="AB43" s="295"/>
      <c r="AC43" s="296"/>
      <c r="AD43" s="1"/>
    </row>
    <row r="44" spans="1:30" x14ac:dyDescent="0.2">
      <c r="A44" s="352"/>
      <c r="B44" s="353"/>
      <c r="C44" s="50"/>
      <c r="D44" s="108"/>
      <c r="E44" s="109"/>
      <c r="F44" s="110"/>
      <c r="G44" s="51"/>
      <c r="H44" s="295"/>
      <c r="I44" s="296"/>
      <c r="J44" s="107"/>
      <c r="K44" s="352"/>
      <c r="L44" s="353"/>
      <c r="M44" s="50"/>
      <c r="N44" s="108"/>
      <c r="O44" s="109"/>
      <c r="P44" s="110"/>
      <c r="Q44" s="51"/>
      <c r="R44" s="295"/>
      <c r="S44" s="296"/>
      <c r="T44" s="107"/>
      <c r="U44" s="352"/>
      <c r="V44" s="353"/>
      <c r="W44" s="50"/>
      <c r="X44" s="108"/>
      <c r="Y44" s="109"/>
      <c r="Z44" s="110"/>
      <c r="AA44" s="51"/>
      <c r="AB44" s="295"/>
      <c r="AC44" s="296"/>
      <c r="AD44" s="1"/>
    </row>
    <row r="45" spans="1:30" ht="13.5" thickBot="1" x14ac:dyDescent="0.25">
      <c r="A45" s="364"/>
      <c r="B45" s="365"/>
      <c r="C45" s="112"/>
      <c r="D45" s="113"/>
      <c r="E45" s="114"/>
      <c r="F45" s="115"/>
      <c r="G45" s="114"/>
      <c r="H45" s="305"/>
      <c r="I45" s="306"/>
      <c r="J45" s="107"/>
      <c r="K45" s="364"/>
      <c r="L45" s="365"/>
      <c r="M45" s="112"/>
      <c r="N45" s="113"/>
      <c r="O45" s="114"/>
      <c r="P45" s="115"/>
      <c r="Q45" s="114"/>
      <c r="R45" s="305"/>
      <c r="S45" s="306"/>
      <c r="T45" s="107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3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D30:F30"/>
    <mergeCell ref="H30:I30"/>
    <mergeCell ref="K30:L30"/>
    <mergeCell ref="R30:S30"/>
    <mergeCell ref="U30:V30"/>
    <mergeCell ref="AB28:AC28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X28:Z28"/>
    <mergeCell ref="A27:B27"/>
    <mergeCell ref="H27:I27"/>
    <mergeCell ref="K27:L27"/>
    <mergeCell ref="R27:S27"/>
    <mergeCell ref="U27:V27"/>
    <mergeCell ref="AB27:AC27"/>
    <mergeCell ref="AB25:AC25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N25:P25"/>
    <mergeCell ref="R25:S25"/>
    <mergeCell ref="U25:V25"/>
    <mergeCell ref="A24:B24"/>
    <mergeCell ref="H24:I24"/>
    <mergeCell ref="K24:L24"/>
    <mergeCell ref="R24:S24"/>
    <mergeCell ref="U24:V24"/>
    <mergeCell ref="AB24:AC24"/>
    <mergeCell ref="A23:B23"/>
    <mergeCell ref="H23:I23"/>
    <mergeCell ref="K23:L23"/>
    <mergeCell ref="R23:S23"/>
    <mergeCell ref="U23:V23"/>
    <mergeCell ref="AB23:AC23"/>
    <mergeCell ref="AB21:AC21"/>
    <mergeCell ref="A22:B22"/>
    <mergeCell ref="H22:I22"/>
    <mergeCell ref="K22:L22"/>
    <mergeCell ref="R22:S22"/>
    <mergeCell ref="U22:V22"/>
    <mergeCell ref="AB22:AC22"/>
    <mergeCell ref="A21:B21"/>
    <mergeCell ref="H21:I21"/>
    <mergeCell ref="K21:L21"/>
    <mergeCell ref="R21:S21"/>
    <mergeCell ref="U21:V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5:B15"/>
    <mergeCell ref="H15:I15"/>
    <mergeCell ref="K15:L15"/>
    <mergeCell ref="R15:S15"/>
    <mergeCell ref="U15:V15"/>
    <mergeCell ref="AB15:AC15"/>
    <mergeCell ref="X13:Z13"/>
    <mergeCell ref="AB13:AC13"/>
    <mergeCell ref="A14:B14"/>
    <mergeCell ref="H14:I14"/>
    <mergeCell ref="K14:L14"/>
    <mergeCell ref="R14:S14"/>
    <mergeCell ref="U14:V14"/>
    <mergeCell ref="AB14:AC14"/>
    <mergeCell ref="A13:B13"/>
    <mergeCell ref="D13:F13"/>
    <mergeCell ref="H13:I13"/>
    <mergeCell ref="K13:L13"/>
    <mergeCell ref="R13:S13"/>
    <mergeCell ref="U13:V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6:F19 D21:F24 D26:F29 D31:F34 D41:F44 N11:P14 N16:P19 N21:P24 N26:P29 N31:P34 N41:P44 D14:F14 X16:Z19 Q11:R45 X22:Z24 X31:Z34 X41:Z44 D36:F39 W11:W45 N36:P39 X36:Z39 M11:M45 X14:Z14 C11:C45 D11:F12 X11:Z12 S11:S12 S14:S45 X26:Z27 X29:Z29 G11:I45 R30:S30 R25:S25 R20:S20 R15:S15 AA11:AC45">
    <cfRule type="expression" dxfId="571" priority="50" stopIfTrue="1">
      <formula>ISERROR(C11)</formula>
    </cfRule>
  </conditionalFormatting>
  <conditionalFormatting sqref="Q9:S9 AA9:AC9 G9:I9">
    <cfRule type="cellIs" dxfId="570" priority="49" stopIfTrue="1" operator="equal">
      <formula>0</formula>
    </cfRule>
  </conditionalFormatting>
  <conditionalFormatting sqref="A15:B16 A18:B18 A20:B21">
    <cfRule type="expression" dxfId="569" priority="48" stopIfTrue="1">
      <formula>AND(XFA15&gt;0,A15=0)</formula>
    </cfRule>
  </conditionalFormatting>
  <conditionalFormatting sqref="U11:V11 U16:V16 U28:V28">
    <cfRule type="expression" dxfId="568" priority="47" stopIfTrue="1">
      <formula>AND(#REF!&gt;0,U11=0)</formula>
    </cfRule>
  </conditionalFormatting>
  <conditionalFormatting sqref="A30:B30 K11:L11 K20:L20 U16:V16 U28:V28">
    <cfRule type="expression" dxfId="567" priority="46" stopIfTrue="1">
      <formula>AND(#REF!&gt;0,A11=0)</formula>
    </cfRule>
  </conditionalFormatting>
  <conditionalFormatting sqref="K21:L21 K23:L23 U21:V21">
    <cfRule type="expression" dxfId="566" priority="45" stopIfTrue="1">
      <formula>AND(#REF!&gt;0,K21=0)</formula>
    </cfRule>
  </conditionalFormatting>
  <conditionalFormatting sqref="K21:L21 K23:L23">
    <cfRule type="expression" dxfId="565" priority="44" stopIfTrue="1">
      <formula>AND(G21&gt;0,K21=0)</formula>
    </cfRule>
  </conditionalFormatting>
  <conditionalFormatting sqref="K21:L21">
    <cfRule type="expression" dxfId="564" priority="43" stopIfTrue="1">
      <formula>AND(G21&gt;0,K21=0)</formula>
    </cfRule>
  </conditionalFormatting>
  <conditionalFormatting sqref="K21:L21">
    <cfRule type="expression" dxfId="563" priority="42" stopIfTrue="1">
      <formula>AND(G21&gt;0,K21=0)</formula>
    </cfRule>
  </conditionalFormatting>
  <conditionalFormatting sqref="U11:V11">
    <cfRule type="expression" dxfId="562" priority="41" stopIfTrue="1">
      <formula>AND(Q11&gt;0,U11=0)</formula>
    </cfRule>
  </conditionalFormatting>
  <conditionalFormatting sqref="U11:V11">
    <cfRule type="expression" dxfId="561" priority="40" stopIfTrue="1">
      <formula>AND(Q11&gt;0,U11=0)</formula>
    </cfRule>
  </conditionalFormatting>
  <conditionalFormatting sqref="U11:V11">
    <cfRule type="expression" dxfId="560" priority="39" stopIfTrue="1">
      <formula>AND(Q11&gt;0,U11=0)</formula>
    </cfRule>
  </conditionalFormatting>
  <conditionalFormatting sqref="U16:V16 U21:V21">
    <cfRule type="expression" dxfId="559" priority="38" stopIfTrue="1">
      <formula>AND(Q16&gt;0,U16=0)</formula>
    </cfRule>
  </conditionalFormatting>
  <conditionalFormatting sqref="K11:L11">
    <cfRule type="expression" dxfId="558" priority="37" stopIfTrue="1">
      <formula>AND(G11&gt;0,K11=0)</formula>
    </cfRule>
  </conditionalFormatting>
  <conditionalFormatting sqref="K11:L11">
    <cfRule type="expression" dxfId="557" priority="36" stopIfTrue="1">
      <formula>AND(G11&gt;0,K11=0)</formula>
    </cfRule>
  </conditionalFormatting>
  <conditionalFormatting sqref="K11:L11 K20:L20">
    <cfRule type="expression" dxfId="556" priority="35" stopIfTrue="1">
      <formula>AND(#REF!&gt;0,K11=0)</formula>
    </cfRule>
  </conditionalFormatting>
  <conditionalFormatting sqref="K11:L11">
    <cfRule type="expression" dxfId="555" priority="34" stopIfTrue="1">
      <formula>AND(G11&gt;0,K11=0)</formula>
    </cfRule>
  </conditionalFormatting>
  <conditionalFormatting sqref="K11:L11">
    <cfRule type="expression" dxfId="554" priority="33" stopIfTrue="1">
      <formula>AND(G11&gt;0,K11=0)</formula>
    </cfRule>
  </conditionalFormatting>
  <conditionalFormatting sqref="K11:L11 K20:L20 U16:V16">
    <cfRule type="expression" dxfId="553" priority="32" stopIfTrue="1">
      <formula>AND(#REF!&gt;0,K11=0)</formula>
    </cfRule>
  </conditionalFormatting>
  <conditionalFormatting sqref="K20:L20">
    <cfRule type="expression" dxfId="552" priority="31" stopIfTrue="1">
      <formula>AND(G20&gt;0,K20=0)</formula>
    </cfRule>
  </conditionalFormatting>
  <conditionalFormatting sqref="K20:L20">
    <cfRule type="expression" dxfId="551" priority="30" stopIfTrue="1">
      <formula>AND(G20&gt;0,K20=0)</formula>
    </cfRule>
  </conditionalFormatting>
  <conditionalFormatting sqref="K21:L21">
    <cfRule type="expression" dxfId="550" priority="29" stopIfTrue="1">
      <formula>AND(G21&gt;0,K21=0)</formula>
    </cfRule>
  </conditionalFormatting>
  <conditionalFormatting sqref="K21:L21">
    <cfRule type="expression" dxfId="549" priority="28" stopIfTrue="1">
      <formula>AND(G21&gt;0,K21=0)</formula>
    </cfRule>
  </conditionalFormatting>
  <conditionalFormatting sqref="K23:L23">
    <cfRule type="expression" dxfId="548" priority="27" stopIfTrue="1">
      <formula>AND(G23&gt;0,K23=0)</formula>
    </cfRule>
  </conditionalFormatting>
  <conditionalFormatting sqref="K23:L23">
    <cfRule type="expression" dxfId="547" priority="26" stopIfTrue="1">
      <formula>AND(G23&gt;0,K23=0)</formula>
    </cfRule>
  </conditionalFormatting>
  <conditionalFormatting sqref="U11:V11">
    <cfRule type="expression" dxfId="546" priority="25" stopIfTrue="1">
      <formula>AND(Q11&gt;0,U11=0)</formula>
    </cfRule>
  </conditionalFormatting>
  <conditionalFormatting sqref="U11:V11">
    <cfRule type="expression" dxfId="545" priority="24" stopIfTrue="1">
      <formula>AND(Q11&gt;0,U11=0)</formula>
    </cfRule>
  </conditionalFormatting>
  <conditionalFormatting sqref="U11:V11">
    <cfRule type="expression" dxfId="544" priority="23" stopIfTrue="1">
      <formula>AND(Q11&gt;0,U11=0)</formula>
    </cfRule>
  </conditionalFormatting>
  <conditionalFormatting sqref="U16:V16">
    <cfRule type="expression" dxfId="543" priority="22" stopIfTrue="1">
      <formula>AND(Q16&gt;0,U16=0)</formula>
    </cfRule>
  </conditionalFormatting>
  <conditionalFormatting sqref="U16:V16">
    <cfRule type="expression" dxfId="542" priority="21" stopIfTrue="1">
      <formula>AND(Q16&gt;0,U16=0)</formula>
    </cfRule>
  </conditionalFormatting>
  <conditionalFormatting sqref="U20:V20">
    <cfRule type="expression" dxfId="541" priority="20" stopIfTrue="1">
      <formula>AND(Q20&gt;0,U20=0)</formula>
    </cfRule>
  </conditionalFormatting>
  <conditionalFormatting sqref="U20:V20">
    <cfRule type="expression" dxfId="540" priority="19" stopIfTrue="1">
      <formula>AND(Q20&gt;0,U20=0)</formula>
    </cfRule>
  </conditionalFormatting>
  <conditionalFormatting sqref="U20:V20">
    <cfRule type="expression" dxfId="539" priority="18" stopIfTrue="1">
      <formula>AND(Q20&gt;0,U20=0)</formula>
    </cfRule>
  </conditionalFormatting>
  <conditionalFormatting sqref="U20:V20">
    <cfRule type="expression" dxfId="538" priority="17" stopIfTrue="1">
      <formula>AND(Q20&gt;0,U20=0)</formula>
    </cfRule>
  </conditionalFormatting>
  <conditionalFormatting sqref="U21:V21">
    <cfRule type="expression" dxfId="537" priority="16" stopIfTrue="1">
      <formula>AND(Q21&gt;0,U21=0)</formula>
    </cfRule>
  </conditionalFormatting>
  <conditionalFormatting sqref="U21:V21">
    <cfRule type="expression" dxfId="536" priority="15" stopIfTrue="1">
      <formula>AND(Q21&gt;0,U21=0)</formula>
    </cfRule>
  </conditionalFormatting>
  <conditionalFormatting sqref="U25:V25">
    <cfRule type="expression" dxfId="535" priority="14" stopIfTrue="1">
      <formula>AND(Q25&gt;0,U25=0)</formula>
    </cfRule>
  </conditionalFormatting>
  <conditionalFormatting sqref="U25:V25">
    <cfRule type="expression" dxfId="534" priority="13" stopIfTrue="1">
      <formula>AND(Q25&gt;0,U25=0)</formula>
    </cfRule>
  </conditionalFormatting>
  <conditionalFormatting sqref="U28:V28">
    <cfRule type="expression" dxfId="533" priority="12" stopIfTrue="1">
      <formula>AND(Q28&gt;0,U28=0)</formula>
    </cfRule>
  </conditionalFormatting>
  <conditionalFormatting sqref="E11">
    <cfRule type="expression" dxfId="532" priority="11" stopIfTrue="1">
      <formula>ISERROR(E11)</formula>
    </cfRule>
  </conditionalFormatting>
  <conditionalFormatting sqref="Y11">
    <cfRule type="expression" dxfId="531" priority="10" stopIfTrue="1">
      <formula>ISERROR(Y11)</formula>
    </cfRule>
  </conditionalFormatting>
  <conditionalFormatting sqref="O16">
    <cfRule type="expression" dxfId="530" priority="9" stopIfTrue="1">
      <formula>ISERROR(O16)</formula>
    </cfRule>
  </conditionalFormatting>
  <conditionalFormatting sqref="E18">
    <cfRule type="expression" dxfId="529" priority="8" stopIfTrue="1">
      <formula>ISERROR(E18)</formula>
    </cfRule>
  </conditionalFormatting>
  <conditionalFormatting sqref="E18">
    <cfRule type="expression" dxfId="528" priority="7" stopIfTrue="1">
      <formula>ISERROR(E18)</formula>
    </cfRule>
  </conditionalFormatting>
  <conditionalFormatting sqref="O11">
    <cfRule type="expression" dxfId="527" priority="6" stopIfTrue="1">
      <formula>ISERROR(O11)</formula>
    </cfRule>
  </conditionalFormatting>
  <conditionalFormatting sqref="O11">
    <cfRule type="expression" dxfId="526" priority="5" stopIfTrue="1">
      <formula>ISERROR(O11)</formula>
    </cfRule>
  </conditionalFormatting>
  <conditionalFormatting sqref="Y16">
    <cfRule type="expression" dxfId="525" priority="4" stopIfTrue="1">
      <formula>ISERROR(Y16)</formula>
    </cfRule>
  </conditionalFormatting>
  <conditionalFormatting sqref="Y16">
    <cfRule type="expression" dxfId="524" priority="3" stopIfTrue="1">
      <formula>ISERROR(Y16)</formula>
    </cfRule>
  </conditionalFormatting>
  <conditionalFormatting sqref="E21">
    <cfRule type="expression" dxfId="523" priority="2" stopIfTrue="1">
      <formula>ISERROR(E21)</formula>
    </cfRule>
  </conditionalFormatting>
  <conditionalFormatting sqref="E21">
    <cfRule type="expression" dxfId="522" priority="1" stopIfTrue="1">
      <formula>ISERROR(E21)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K28 U33 K45 U35:U36 K18 K33 K13 K35:K36 U30:U31 U11 K40:K41 U21:V21 U40:U41 K15 K30:K31 K25:K26 K43 U25:V25 U15 U28:V28 U26 U43 U23 K38 U38 A38 A40:A41 A20:A21 A11 A13 A33 A15:B15 A35:A36 A31 A45 A23 A43 A28 A25:A26 A16">
      <formula1>INDIRECT(HLOOKUP(XFA11,SECONDARYLOOKUP,2,FALSE))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H11:I11 AB41:AC41 AB21:AC21 AB31:AC31 AB16:AC16 AB11:AC11 H26:I26 AB26:AC26 R26:S26 R41:S41 R21:S21 R31:S31 R16:S16 R11:S11 H41:I41 H21:I21 H31:I31 H16:I16 AB36:AC36 R36:S36 H36:I36 R13">
      <formula1>Notes</formula1>
    </dataValidation>
    <dataValidation type="list" allowBlank="1" showInputMessage="1" showErrorMessage="1" sqref="H27:I30 AB42:AC44 AB32:AC35 R14:S15 H17:I20 AB37:AC37 AB17:AC20 AB12:AC15 R17:S20 AB22:AC25 R32:S35 H32:I35 R27:S30 R42:S45 R22:S25 H22:I25 H42:I45 H12:I15 R39:S40 H38 AB39:AC40 H37:I37 H39:I40 R38 R37:S37 AB38 R12:S12 AB27:AC30">
      <formula1>Notes</formula1>
    </dataValidation>
    <dataValidation allowBlank="1" showInputMessage="1" showErrorMessage="1" promptTitle="# of Repetitions" prompt="Manually enter the appropriate number of repetitions." sqref="C21 W26 W41 W31 W16 M11 W11 W21 C26 C41 M26 M41 M31 C31 C16 M16 C11 M21 W36 M36 C36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0:B3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1:L11 K20:L20 K21 U16:V16">
      <formula1>INDIRECT(HLOOKUP(#REF!,SECONDARYLOOKUP,2,FALSE))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B3:G3" r:id="rId4" display="3-Way Ham Touch X 9/leg"/>
    <hyperlink ref="B4:G4" r:id="rId5" display="Toe Reach Squat X 10"/>
    <hyperlink ref="B5:G5" r:id="rId6" display="Cuban Press Incline F8 X 8"/>
    <hyperlink ref="B6:G6" r:id="rId7" display="FWD Leg Cirlces 2X5/leg"/>
    <hyperlink ref="B7:G7" r:id="rId8" display="BKWD Leg Circles 2X5/leg"/>
    <hyperlink ref="L5:Q5" r:id="rId9" display="Tea Cup X 6/leg"/>
    <hyperlink ref="L6:Q6" r:id="rId10" display="Scap Push-Ups X 10"/>
    <hyperlink ref="L3:Q3" r:id="rId11" display="3-Way Ham Touch X 9/leg"/>
    <hyperlink ref="L4:Q4" r:id="rId12" display="Toe Reach Squat X 10"/>
    <hyperlink ref="V5:AA5" r:id="rId13" display="Standing D1 X 6/leg"/>
    <hyperlink ref="V6:AA6" r:id="rId14" display="Standing D2 X 6/leg"/>
    <hyperlink ref="V3:AA3" r:id="rId15" display="3-Way Ham Touch X 9/leg"/>
    <hyperlink ref="V4:AA4" r:id="rId16" display="Toe Reach Squat X 10"/>
    <hyperlink ref="A11:B11" r:id="rId17" display="Back Squat"/>
    <hyperlink ref="A13:B13" r:id="rId18" display="Prone Hip Flexor"/>
    <hyperlink ref="A15:B15" r:id="rId19" display="DB Row"/>
    <hyperlink ref="A18:B18" r:id="rId20" display="Lat Pull Down"/>
    <hyperlink ref="A20:B20" r:id="rId21" display="In-Line RDL"/>
    <hyperlink ref="A23:B23" r:id="rId22" display="DB Curl to Arnold"/>
    <hyperlink ref="A25:B25" r:id="rId23" display="Gopher U-Abs"/>
    <hyperlink ref="A30:B30" r:id="rId24" display="Full Bench Curl-Up"/>
    <hyperlink ref="K11:L11" r:id="rId25" display="Front Squat"/>
    <hyperlink ref="K13:L13" r:id="rId26" display="Ball Groin Squeeze"/>
    <hyperlink ref="K16:L16" r:id="rId27" display="Bench Press"/>
    <hyperlink ref="K20:L20" r:id="rId28" display="SL Calf Raises"/>
    <hyperlink ref="K18:L18" r:id="rId29" display="OH LAT Raise + F8"/>
    <hyperlink ref="K21:L21" r:id="rId30" display="DB Walking Lunge"/>
    <hyperlink ref="K23:L23" r:id="rId31" display="Sup-Pro Tri Ext"/>
    <hyperlink ref="K25:L25" r:id="rId32" display="Supermans"/>
    <hyperlink ref="K26:L26" r:id="rId33" display="Zottman Curls"/>
    <hyperlink ref="K28:L28" r:id="rId34" display="Zercher Good Morning"/>
    <hyperlink ref="U11:V11" r:id="rId35" display="Hex Deadlift"/>
    <hyperlink ref="U13:V13" r:id="rId36" display="Partner Neck"/>
    <hyperlink ref="U16:V16" r:id="rId37" display="Close Grip Bench"/>
    <hyperlink ref="U18:V18" r:id="rId38" display="Chin Grip Lat Pull"/>
    <hyperlink ref="U20:V20" r:id="rId39" display="DB RDL"/>
    <hyperlink ref="U21:V21" r:id="rId40" display="Piston Squat"/>
    <hyperlink ref="U23:V23" r:id="rId41" display="Arnolds"/>
    <hyperlink ref="U25:V25" r:id="rId42" display="MB Twist"/>
    <hyperlink ref="U26:V26" r:id="rId43" display="Dips"/>
    <hyperlink ref="U28:V28" r:id="rId44" display="PB Leg Curl"/>
    <hyperlink ref="U30:V30" r:id="rId45" display="Prone Forearm Bridge"/>
    <hyperlink ref="A37:B37" r:id="rId46" display="Foam Roller"/>
    <hyperlink ref="A39:B39" r:id="rId47" display="Lying Wall Leg Shakes"/>
    <hyperlink ref="K37:L37" r:id="rId48" display="Isometric Chest Hold"/>
    <hyperlink ref="K39:L39" r:id="rId49" display="Lying Wall Leg Shakes"/>
    <hyperlink ref="U37:V37" r:id="rId50" display="Foam Roller"/>
    <hyperlink ref="U39:V39" r:id="rId51" display="Hang Twist"/>
    <hyperlink ref="K30:L30" r:id="rId52" display="Incline OH Sit-Up"/>
    <hyperlink ref="A16:B16" r:id="rId53" display="Incline Bench"/>
    <hyperlink ref="K15:L15" r:id="rId54" display="Full Cans"/>
    <hyperlink ref="A21:B21" r:id="rId55" display="DB Step-Up"/>
    <hyperlink ref="A26:B26" r:id="rId56" display="JM Press"/>
    <hyperlink ref="A28:B28" r:id="rId57" display="Bench Glute Lift"/>
    <hyperlink ref="U15:V15" r:id="rId58" display="Wide Kroc Row"/>
    <hyperlink ref="R13:S13" r:id="rId59" display="0:2:0:0"/>
    <hyperlink ref="E11" r:id="rId60"/>
    <hyperlink ref="Y11" r:id="rId61"/>
    <hyperlink ref="O16" r:id="rId62"/>
    <hyperlink ref="E18" r:id="rId63"/>
    <hyperlink ref="O11" r:id="rId64"/>
    <hyperlink ref="Y16" r:id="rId65"/>
    <hyperlink ref="E21" r:id="rId66"/>
  </hyperlinks>
  <pageMargins left="0.45" right="0.2" top="0.25" bottom="0.25" header="0.05" footer="0.05"/>
  <pageSetup scale="99" orientation="landscape" r:id="rId67"/>
  <drawing r:id="rId68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D13" sqref="D13:F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254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254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254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103">
        <v>6</v>
      </c>
      <c r="D11" s="104">
        <f>CEILING((72.5%*N8),5)</f>
        <v>75</v>
      </c>
      <c r="E11" s="74" t="s">
        <v>60</v>
      </c>
      <c r="F11" s="105">
        <f>CEILING((77.5%*N8),5)</f>
        <v>80</v>
      </c>
      <c r="G11" s="106">
        <v>3</v>
      </c>
      <c r="H11" s="343"/>
      <c r="I11" s="344"/>
      <c r="J11" s="107"/>
      <c r="K11" s="174" t="s">
        <v>184</v>
      </c>
      <c r="L11" s="175"/>
      <c r="M11" s="103">
        <v>6</v>
      </c>
      <c r="N11" s="104">
        <f>CEILING((57.5%*N8),5)</f>
        <v>60</v>
      </c>
      <c r="O11" s="75" t="s">
        <v>60</v>
      </c>
      <c r="P11" s="105">
        <f>CEILING((62.5%*N8),5)</f>
        <v>65</v>
      </c>
      <c r="Q11" s="106">
        <v>3</v>
      </c>
      <c r="R11" s="343"/>
      <c r="S11" s="344"/>
      <c r="T11" s="107"/>
      <c r="U11" s="174" t="s">
        <v>176</v>
      </c>
      <c r="V11" s="175"/>
      <c r="W11" s="103">
        <v>6</v>
      </c>
      <c r="X11" s="104">
        <f>CEILING((77.5%*N8),5)</f>
        <v>80</v>
      </c>
      <c r="Y11" s="75" t="s">
        <v>60</v>
      </c>
      <c r="Z11" s="105">
        <f>CEILING((82.5%*N8),5)</f>
        <v>85</v>
      </c>
      <c r="AA11" s="106">
        <v>3</v>
      </c>
      <c r="AB11" s="343"/>
      <c r="AC11" s="344"/>
      <c r="AD11" s="1"/>
    </row>
    <row r="12" spans="1:30" x14ac:dyDescent="0.2">
      <c r="A12" s="345" t="s">
        <v>224</v>
      </c>
      <c r="B12" s="346"/>
      <c r="C12" s="42"/>
      <c r="D12" s="108"/>
      <c r="E12" s="109"/>
      <c r="F12" s="110"/>
      <c r="G12" s="109"/>
      <c r="H12" s="295"/>
      <c r="I12" s="296"/>
      <c r="J12" s="107"/>
      <c r="K12" s="345" t="s">
        <v>224</v>
      </c>
      <c r="L12" s="346"/>
      <c r="M12" s="42"/>
      <c r="N12" s="108"/>
      <c r="O12" s="109"/>
      <c r="P12" s="110"/>
      <c r="Q12" s="109"/>
      <c r="R12" s="295"/>
      <c r="S12" s="296"/>
      <c r="T12" s="107"/>
      <c r="U12" s="345" t="s">
        <v>224</v>
      </c>
      <c r="V12" s="346"/>
      <c r="W12" s="42"/>
      <c r="X12" s="108"/>
      <c r="Y12" s="109"/>
      <c r="Z12" s="110"/>
      <c r="AA12" s="109"/>
      <c r="AB12" s="295"/>
      <c r="AC12" s="296"/>
      <c r="AD12" s="1"/>
    </row>
    <row r="13" spans="1:30" ht="15" customHeight="1" x14ac:dyDescent="0.2">
      <c r="A13" s="172" t="s">
        <v>226</v>
      </c>
      <c r="B13" s="173"/>
      <c r="C13" s="111">
        <v>10</v>
      </c>
      <c r="D13" s="347" t="s">
        <v>59</v>
      </c>
      <c r="E13" s="348"/>
      <c r="F13" s="349"/>
      <c r="G13" s="109">
        <v>3</v>
      </c>
      <c r="H13" s="295"/>
      <c r="I13" s="296"/>
      <c r="J13" s="107"/>
      <c r="K13" s="297" t="s">
        <v>278</v>
      </c>
      <c r="L13" s="298"/>
      <c r="M13" s="111">
        <v>10</v>
      </c>
      <c r="N13" s="108"/>
      <c r="O13" s="109"/>
      <c r="P13" s="110"/>
      <c r="Q13" s="109">
        <v>3</v>
      </c>
      <c r="R13" s="319" t="s">
        <v>293</v>
      </c>
      <c r="S13" s="320"/>
      <c r="T13" s="107"/>
      <c r="U13" s="297" t="s">
        <v>271</v>
      </c>
      <c r="V13" s="298"/>
      <c r="W13" s="111">
        <v>10</v>
      </c>
      <c r="X13" s="347" t="s">
        <v>194</v>
      </c>
      <c r="Y13" s="348"/>
      <c r="Z13" s="349"/>
      <c r="AA13" s="109">
        <v>3</v>
      </c>
      <c r="AB13" s="295"/>
      <c r="AC13" s="296"/>
      <c r="AD13" s="1"/>
    </row>
    <row r="14" spans="1:30" x14ac:dyDescent="0.2">
      <c r="A14" s="350" t="s">
        <v>224</v>
      </c>
      <c r="B14" s="351"/>
      <c r="C14" s="50"/>
      <c r="D14" s="108"/>
      <c r="E14" s="109"/>
      <c r="F14" s="110"/>
      <c r="G14" s="51"/>
      <c r="H14" s="295"/>
      <c r="I14" s="296"/>
      <c r="J14" s="107"/>
      <c r="K14" s="352" t="s">
        <v>224</v>
      </c>
      <c r="L14" s="353"/>
      <c r="M14" s="50"/>
      <c r="N14" s="108"/>
      <c r="O14" s="109"/>
      <c r="P14" s="110"/>
      <c r="Q14" s="51"/>
      <c r="R14" s="295"/>
      <c r="S14" s="296"/>
      <c r="T14" s="107"/>
      <c r="U14" s="352" t="s">
        <v>224</v>
      </c>
      <c r="V14" s="353"/>
      <c r="W14" s="50"/>
      <c r="X14" s="108"/>
      <c r="Y14" s="109"/>
      <c r="Z14" s="110"/>
      <c r="AA14" s="51"/>
      <c r="AB14" s="295"/>
      <c r="AC14" s="296"/>
      <c r="AD14" s="1"/>
    </row>
    <row r="15" spans="1:30" ht="13.5" thickBot="1" x14ac:dyDescent="0.25">
      <c r="A15" s="251" t="s">
        <v>77</v>
      </c>
      <c r="B15" s="252"/>
      <c r="C15" s="112">
        <v>10</v>
      </c>
      <c r="D15" s="113">
        <f>CEILING((22.5%*Q8),5)</f>
        <v>25</v>
      </c>
      <c r="E15" s="114" t="s">
        <v>60</v>
      </c>
      <c r="F15" s="115">
        <f>CEILING((27.5%*Q8),5)</f>
        <v>30</v>
      </c>
      <c r="G15" s="114">
        <v>3</v>
      </c>
      <c r="H15" s="305" t="s">
        <v>231</v>
      </c>
      <c r="I15" s="306"/>
      <c r="J15" s="107"/>
      <c r="K15" s="303" t="s">
        <v>309</v>
      </c>
      <c r="L15" s="304"/>
      <c r="M15" s="112">
        <v>10</v>
      </c>
      <c r="N15" s="113">
        <f>CEILING((5%*Q8),5)</f>
        <v>5</v>
      </c>
      <c r="O15" s="114" t="s">
        <v>60</v>
      </c>
      <c r="P15" s="115">
        <f>CEILING((7.5%*Q8),5)</f>
        <v>10</v>
      </c>
      <c r="Q15" s="114">
        <v>3</v>
      </c>
      <c r="R15" s="305" t="s">
        <v>231</v>
      </c>
      <c r="S15" s="306"/>
      <c r="T15" s="107"/>
      <c r="U15" s="303" t="s">
        <v>310</v>
      </c>
      <c r="V15" s="304"/>
      <c r="W15" s="112">
        <v>10</v>
      </c>
      <c r="X15" s="113">
        <f>CEILING((22.5%*Q8),5)</f>
        <v>25</v>
      </c>
      <c r="Y15" s="114" t="s">
        <v>60</v>
      </c>
      <c r="Z15" s="115">
        <f>CEILING((27.5%*Q8),5)</f>
        <v>30</v>
      </c>
      <c r="AA15" s="114">
        <v>3</v>
      </c>
      <c r="AB15" s="305" t="s">
        <v>231</v>
      </c>
      <c r="AC15" s="306"/>
      <c r="AD15" s="1"/>
    </row>
    <row r="16" spans="1:30" ht="12.75" x14ac:dyDescent="0.2">
      <c r="A16" s="311" t="s">
        <v>308</v>
      </c>
      <c r="B16" s="312"/>
      <c r="C16" s="103">
        <v>6</v>
      </c>
      <c r="D16" s="104">
        <f>CEILING((57.5%*Q8),5)</f>
        <v>60</v>
      </c>
      <c r="E16" s="106" t="s">
        <v>60</v>
      </c>
      <c r="F16" s="105">
        <f>CEILING((62.5%*Q8),5)</f>
        <v>65</v>
      </c>
      <c r="G16" s="106">
        <v>3</v>
      </c>
      <c r="H16" s="343"/>
      <c r="I16" s="344"/>
      <c r="J16" s="107"/>
      <c r="K16" s="174" t="s">
        <v>15</v>
      </c>
      <c r="L16" s="175"/>
      <c r="M16" s="103">
        <v>6</v>
      </c>
      <c r="N16" s="104">
        <f>CEILING((72.5%*Q8),5)</f>
        <v>75</v>
      </c>
      <c r="O16" s="75" t="s">
        <v>60</v>
      </c>
      <c r="P16" s="105">
        <f>CEILING((77.5%*Q8),5)</f>
        <v>80</v>
      </c>
      <c r="Q16" s="106">
        <v>3</v>
      </c>
      <c r="R16" s="343"/>
      <c r="S16" s="344"/>
      <c r="T16" s="107"/>
      <c r="U16" s="174" t="s">
        <v>185</v>
      </c>
      <c r="V16" s="175"/>
      <c r="W16" s="103">
        <v>6</v>
      </c>
      <c r="X16" s="104">
        <f>CEILING((65%*Q8),5)</f>
        <v>65</v>
      </c>
      <c r="Y16" s="75" t="s">
        <v>60</v>
      </c>
      <c r="Z16" s="105">
        <f>CEILING((70%*Q8),5)</f>
        <v>70</v>
      </c>
      <c r="AA16" s="106">
        <v>3</v>
      </c>
      <c r="AB16" s="343"/>
      <c r="AC16" s="344"/>
      <c r="AD16" s="1"/>
    </row>
    <row r="17" spans="1:30" x14ac:dyDescent="0.2">
      <c r="A17" s="345" t="s">
        <v>224</v>
      </c>
      <c r="B17" s="346"/>
      <c r="C17" s="42"/>
      <c r="D17" s="108"/>
      <c r="E17" s="109"/>
      <c r="F17" s="110"/>
      <c r="G17" s="109"/>
      <c r="H17" s="295"/>
      <c r="I17" s="296"/>
      <c r="J17" s="107"/>
      <c r="K17" s="345" t="s">
        <v>224</v>
      </c>
      <c r="L17" s="346"/>
      <c r="M17" s="42"/>
      <c r="N17" s="108"/>
      <c r="O17" s="109"/>
      <c r="P17" s="110"/>
      <c r="Q17" s="109"/>
      <c r="R17" s="295"/>
      <c r="S17" s="296"/>
      <c r="T17" s="107"/>
      <c r="U17" s="345" t="s">
        <v>224</v>
      </c>
      <c r="V17" s="346"/>
      <c r="W17" s="42"/>
      <c r="X17" s="108"/>
      <c r="Y17" s="109"/>
      <c r="Z17" s="110"/>
      <c r="AA17" s="109"/>
      <c r="AB17" s="295"/>
      <c r="AC17" s="296"/>
      <c r="AD17" s="1"/>
    </row>
    <row r="18" spans="1:30" ht="12.75" x14ac:dyDescent="0.2">
      <c r="A18" s="172" t="s">
        <v>40</v>
      </c>
      <c r="B18" s="173"/>
      <c r="C18" s="111">
        <v>10</v>
      </c>
      <c r="D18" s="108">
        <f>CEILING((47.5%*Q8),5)</f>
        <v>50</v>
      </c>
      <c r="E18" s="79" t="s">
        <v>60</v>
      </c>
      <c r="F18" s="110">
        <f>CEILING((52.5%*Q8),5)</f>
        <v>55</v>
      </c>
      <c r="G18" s="109">
        <v>3</v>
      </c>
      <c r="H18" s="295"/>
      <c r="I18" s="296"/>
      <c r="J18" s="107"/>
      <c r="K18" s="297" t="s">
        <v>272</v>
      </c>
      <c r="L18" s="298"/>
      <c r="M18" s="111">
        <v>10</v>
      </c>
      <c r="N18" s="108">
        <f>CEILING((2.5%*Q8),5)</f>
        <v>5</v>
      </c>
      <c r="O18" s="109" t="s">
        <v>60</v>
      </c>
      <c r="P18" s="110">
        <f>CEILING((5%*Q8),5)</f>
        <v>5</v>
      </c>
      <c r="Q18" s="109">
        <v>3</v>
      </c>
      <c r="R18" s="295"/>
      <c r="S18" s="296"/>
      <c r="T18" s="107"/>
      <c r="U18" s="297" t="s">
        <v>284</v>
      </c>
      <c r="V18" s="298"/>
      <c r="W18" s="111">
        <v>10</v>
      </c>
      <c r="X18" s="108">
        <f>CEILING((50%*Q8),5)</f>
        <v>50</v>
      </c>
      <c r="Y18" s="109" t="s">
        <v>60</v>
      </c>
      <c r="Z18" s="110">
        <f>CEILING((55%*Q8),5)</f>
        <v>55</v>
      </c>
      <c r="AA18" s="109">
        <v>3</v>
      </c>
      <c r="AB18" s="295"/>
      <c r="AC18" s="296"/>
      <c r="AD18" s="1"/>
    </row>
    <row r="19" spans="1:30" x14ac:dyDescent="0.2">
      <c r="A19" s="352" t="s">
        <v>224</v>
      </c>
      <c r="B19" s="353"/>
      <c r="C19" s="50"/>
      <c r="D19" s="108"/>
      <c r="E19" s="109"/>
      <c r="F19" s="110"/>
      <c r="G19" s="51"/>
      <c r="H19" s="295"/>
      <c r="I19" s="296"/>
      <c r="J19" s="107"/>
      <c r="K19" s="352" t="s">
        <v>224</v>
      </c>
      <c r="L19" s="353"/>
      <c r="M19" s="50"/>
      <c r="N19" s="108"/>
      <c r="O19" s="109"/>
      <c r="P19" s="110"/>
      <c r="Q19" s="51"/>
      <c r="R19" s="295"/>
      <c r="S19" s="296"/>
      <c r="T19" s="107"/>
      <c r="U19" s="352" t="s">
        <v>224</v>
      </c>
      <c r="V19" s="353"/>
      <c r="W19" s="50"/>
      <c r="X19" s="108"/>
      <c r="Y19" s="109"/>
      <c r="Z19" s="110"/>
      <c r="AA19" s="51"/>
      <c r="AB19" s="295"/>
      <c r="AC19" s="296"/>
      <c r="AD19" s="1"/>
    </row>
    <row r="20" spans="1:30" ht="13.5" thickBot="1" x14ac:dyDescent="0.25">
      <c r="A20" s="170" t="s">
        <v>189</v>
      </c>
      <c r="B20" s="171"/>
      <c r="C20" s="112">
        <v>10</v>
      </c>
      <c r="D20" s="116">
        <f>CEILING((12.5%*N8),5)</f>
        <v>15</v>
      </c>
      <c r="E20" s="116" t="s">
        <v>60</v>
      </c>
      <c r="F20" s="117">
        <f>CEILING((15%*N8),5)</f>
        <v>15</v>
      </c>
      <c r="G20" s="114">
        <v>3</v>
      </c>
      <c r="H20" s="305" t="s">
        <v>231</v>
      </c>
      <c r="I20" s="306"/>
      <c r="J20" s="107"/>
      <c r="K20" s="172" t="s">
        <v>186</v>
      </c>
      <c r="L20" s="173"/>
      <c r="M20" s="112">
        <v>10</v>
      </c>
      <c r="N20" s="113">
        <f>CEILING((16.5%*N8),5)</f>
        <v>20</v>
      </c>
      <c r="O20" s="114" t="s">
        <v>60</v>
      </c>
      <c r="P20" s="115">
        <f>CEILING((20%*N8),5)</f>
        <v>20</v>
      </c>
      <c r="Q20" s="114">
        <v>3</v>
      </c>
      <c r="R20" s="305" t="s">
        <v>231</v>
      </c>
      <c r="S20" s="306"/>
      <c r="T20" s="107"/>
      <c r="U20" s="172" t="s">
        <v>61</v>
      </c>
      <c r="V20" s="173"/>
      <c r="W20" s="112">
        <v>10</v>
      </c>
      <c r="X20" s="113">
        <f>CEILING((17.5%*N8),5)</f>
        <v>20</v>
      </c>
      <c r="Y20" s="114" t="s">
        <v>60</v>
      </c>
      <c r="Z20" s="115">
        <f>CEILING((22.5%*N8),5)</f>
        <v>25</v>
      </c>
      <c r="AA20" s="114">
        <v>3</v>
      </c>
      <c r="AB20" s="305" t="s">
        <v>231</v>
      </c>
      <c r="AC20" s="306"/>
      <c r="AD20" s="1"/>
    </row>
    <row r="21" spans="1:30" ht="15" customHeight="1" x14ac:dyDescent="0.2">
      <c r="A21" s="311" t="s">
        <v>311</v>
      </c>
      <c r="B21" s="312"/>
      <c r="C21" s="103">
        <v>10</v>
      </c>
      <c r="D21" s="104">
        <f>CEILING((16.5%*N8),5)</f>
        <v>20</v>
      </c>
      <c r="E21" s="75" t="s">
        <v>60</v>
      </c>
      <c r="F21" s="105">
        <f>CEILING((18.5%*N8),5)</f>
        <v>20</v>
      </c>
      <c r="G21" s="106">
        <v>3</v>
      </c>
      <c r="H21" s="343"/>
      <c r="I21" s="344"/>
      <c r="J21" s="107"/>
      <c r="K21" s="174" t="s">
        <v>41</v>
      </c>
      <c r="L21" s="175"/>
      <c r="M21" s="103">
        <v>10</v>
      </c>
      <c r="N21" s="104">
        <f>CEILING((17.5%*N8),5)</f>
        <v>20</v>
      </c>
      <c r="O21" s="106" t="s">
        <v>60</v>
      </c>
      <c r="P21" s="105">
        <f>CEILING((20%*N8),5)</f>
        <v>20</v>
      </c>
      <c r="Q21" s="106">
        <v>3</v>
      </c>
      <c r="R21" s="343"/>
      <c r="S21" s="344"/>
      <c r="T21" s="107"/>
      <c r="U21" s="174" t="s">
        <v>114</v>
      </c>
      <c r="V21" s="175"/>
      <c r="W21" s="103">
        <v>10</v>
      </c>
      <c r="X21" s="118">
        <v>10</v>
      </c>
      <c r="Y21" s="119" t="s">
        <v>60</v>
      </c>
      <c r="Z21" s="120">
        <v>25</v>
      </c>
      <c r="AA21" s="106">
        <v>3</v>
      </c>
      <c r="AB21" s="343"/>
      <c r="AC21" s="344"/>
      <c r="AD21" s="1"/>
    </row>
    <row r="22" spans="1:30" x14ac:dyDescent="0.2">
      <c r="A22" s="345" t="s">
        <v>224</v>
      </c>
      <c r="B22" s="346"/>
      <c r="C22" s="42"/>
      <c r="D22" s="108"/>
      <c r="E22" s="109"/>
      <c r="F22" s="110"/>
      <c r="G22" s="109"/>
      <c r="H22" s="295"/>
      <c r="I22" s="296"/>
      <c r="J22" s="107"/>
      <c r="K22" s="345" t="s">
        <v>224</v>
      </c>
      <c r="L22" s="346"/>
      <c r="M22" s="42"/>
      <c r="N22" s="108"/>
      <c r="O22" s="109"/>
      <c r="P22" s="110"/>
      <c r="Q22" s="109"/>
      <c r="R22" s="295"/>
      <c r="S22" s="296"/>
      <c r="T22" s="107"/>
      <c r="U22" s="345" t="s">
        <v>224</v>
      </c>
      <c r="V22" s="346"/>
      <c r="W22" s="42"/>
      <c r="X22" s="108"/>
      <c r="Y22" s="109"/>
      <c r="Z22" s="110"/>
      <c r="AA22" s="109"/>
      <c r="AB22" s="295"/>
      <c r="AC22" s="296"/>
      <c r="AD22" s="1"/>
    </row>
    <row r="23" spans="1:30" ht="12.75" x14ac:dyDescent="0.2">
      <c r="A23" s="172" t="s">
        <v>82</v>
      </c>
      <c r="B23" s="173"/>
      <c r="C23" s="111">
        <v>10</v>
      </c>
      <c r="D23" s="108">
        <f>CEILING((12.5%*Q8),5)</f>
        <v>15</v>
      </c>
      <c r="E23" s="109" t="s">
        <v>60</v>
      </c>
      <c r="F23" s="110">
        <f>CEILING((16.5%*Q8),5)</f>
        <v>20</v>
      </c>
      <c r="G23" s="109">
        <v>3</v>
      </c>
      <c r="H23" s="295"/>
      <c r="I23" s="296"/>
      <c r="J23" s="107"/>
      <c r="K23" s="172" t="s">
        <v>17</v>
      </c>
      <c r="L23" s="173"/>
      <c r="M23" s="111">
        <v>10</v>
      </c>
      <c r="N23" s="108">
        <f>CEILING((15%*Q8),5)</f>
        <v>15</v>
      </c>
      <c r="O23" s="109" t="s">
        <v>60</v>
      </c>
      <c r="P23" s="110">
        <f>CEILING((18.5%*Q8),5)</f>
        <v>20</v>
      </c>
      <c r="Q23" s="109">
        <v>3</v>
      </c>
      <c r="R23" s="295"/>
      <c r="S23" s="296"/>
      <c r="T23" s="107"/>
      <c r="U23" s="297" t="s">
        <v>285</v>
      </c>
      <c r="V23" s="298"/>
      <c r="W23" s="111">
        <v>10</v>
      </c>
      <c r="X23" s="108">
        <f>CEILING((17.5%*Q8),5)</f>
        <v>20</v>
      </c>
      <c r="Y23" s="109" t="s">
        <v>60</v>
      </c>
      <c r="Z23" s="110">
        <f>CEILING((20%*Q8),5)</f>
        <v>20</v>
      </c>
      <c r="AA23" s="109">
        <v>3</v>
      </c>
      <c r="AB23" s="295"/>
      <c r="AC23" s="296"/>
      <c r="AD23" s="1"/>
    </row>
    <row r="24" spans="1:30" x14ac:dyDescent="0.2">
      <c r="A24" s="352" t="s">
        <v>224</v>
      </c>
      <c r="B24" s="353"/>
      <c r="C24" s="50"/>
      <c r="D24" s="108"/>
      <c r="E24" s="109"/>
      <c r="F24" s="110"/>
      <c r="G24" s="51"/>
      <c r="H24" s="295"/>
      <c r="I24" s="296"/>
      <c r="J24" s="107"/>
      <c r="K24" s="352" t="s">
        <v>224</v>
      </c>
      <c r="L24" s="353"/>
      <c r="M24" s="50"/>
      <c r="N24" s="108"/>
      <c r="O24" s="109"/>
      <c r="P24" s="110"/>
      <c r="Q24" s="51"/>
      <c r="R24" s="295"/>
      <c r="S24" s="296"/>
      <c r="T24" s="107"/>
      <c r="U24" s="352" t="s">
        <v>224</v>
      </c>
      <c r="V24" s="353"/>
      <c r="W24" s="50"/>
      <c r="X24" s="108"/>
      <c r="Y24" s="109"/>
      <c r="Z24" s="110"/>
      <c r="AA24" s="51"/>
      <c r="AB24" s="295"/>
      <c r="AC24" s="296"/>
      <c r="AD24" s="1"/>
    </row>
    <row r="25" spans="1:30" ht="15.75" customHeight="1" thickBot="1" x14ac:dyDescent="0.25">
      <c r="A25" s="172" t="s">
        <v>20</v>
      </c>
      <c r="B25" s="173"/>
      <c r="C25" s="112">
        <v>20</v>
      </c>
      <c r="D25" s="113">
        <v>10</v>
      </c>
      <c r="E25" s="114" t="s">
        <v>60</v>
      </c>
      <c r="F25" s="115">
        <v>25</v>
      </c>
      <c r="G25" s="114">
        <v>3</v>
      </c>
      <c r="H25" s="305" t="s">
        <v>231</v>
      </c>
      <c r="I25" s="306"/>
      <c r="J25" s="107"/>
      <c r="K25" s="170" t="s">
        <v>196</v>
      </c>
      <c r="L25" s="171"/>
      <c r="M25" s="112">
        <v>15</v>
      </c>
      <c r="N25" s="357" t="s">
        <v>59</v>
      </c>
      <c r="O25" s="358"/>
      <c r="P25" s="359"/>
      <c r="Q25" s="114">
        <v>3</v>
      </c>
      <c r="R25" s="305" t="s">
        <v>231</v>
      </c>
      <c r="S25" s="306"/>
      <c r="T25" s="107"/>
      <c r="U25" s="172" t="s">
        <v>18</v>
      </c>
      <c r="V25" s="173"/>
      <c r="W25" s="112">
        <v>24</v>
      </c>
      <c r="X25" s="113">
        <v>15</v>
      </c>
      <c r="Y25" s="114" t="s">
        <v>60</v>
      </c>
      <c r="Z25" s="115">
        <v>45</v>
      </c>
      <c r="AA25" s="114">
        <v>3</v>
      </c>
      <c r="AB25" s="305" t="s">
        <v>231</v>
      </c>
      <c r="AC25" s="306"/>
      <c r="AD25" s="1"/>
    </row>
    <row r="26" spans="1:30" ht="12.75" x14ac:dyDescent="0.2">
      <c r="A26" s="311" t="s">
        <v>312</v>
      </c>
      <c r="B26" s="312"/>
      <c r="C26" s="103">
        <v>10</v>
      </c>
      <c r="D26" s="104">
        <f>CEILING((20%*Q8),5)</f>
        <v>20</v>
      </c>
      <c r="E26" s="106" t="s">
        <v>60</v>
      </c>
      <c r="F26" s="105">
        <f>CEILING((22.5%*Q8),5)</f>
        <v>25</v>
      </c>
      <c r="G26" s="106">
        <v>3</v>
      </c>
      <c r="H26" s="343"/>
      <c r="I26" s="344"/>
      <c r="J26" s="107"/>
      <c r="K26" s="311" t="s">
        <v>288</v>
      </c>
      <c r="L26" s="312"/>
      <c r="M26" s="103">
        <v>10</v>
      </c>
      <c r="N26" s="104">
        <f>CEILING((15%*Q8),5)</f>
        <v>15</v>
      </c>
      <c r="O26" s="106" t="s">
        <v>60</v>
      </c>
      <c r="P26" s="105">
        <f>CEILING((17.5%*Q8),5)</f>
        <v>20</v>
      </c>
      <c r="Q26" s="106">
        <v>3</v>
      </c>
      <c r="R26" s="343"/>
      <c r="S26" s="344"/>
      <c r="T26" s="107"/>
      <c r="U26" s="311" t="s">
        <v>286</v>
      </c>
      <c r="V26" s="312"/>
      <c r="W26" s="103">
        <v>10</v>
      </c>
      <c r="X26" s="104">
        <f>CEILING((52.5%*Q8),5)</f>
        <v>55</v>
      </c>
      <c r="Y26" s="106" t="s">
        <v>60</v>
      </c>
      <c r="Z26" s="105">
        <f>CEILING((57.5%*Q8),5)</f>
        <v>60</v>
      </c>
      <c r="AA26" s="106">
        <v>3</v>
      </c>
      <c r="AB26" s="343"/>
      <c r="AC26" s="344"/>
      <c r="AD26" s="1"/>
    </row>
    <row r="27" spans="1:30" x14ac:dyDescent="0.2">
      <c r="A27" s="345" t="s">
        <v>224</v>
      </c>
      <c r="B27" s="346"/>
      <c r="C27" s="42"/>
      <c r="D27" s="108"/>
      <c r="E27" s="109"/>
      <c r="F27" s="110"/>
      <c r="G27" s="109"/>
      <c r="H27" s="295"/>
      <c r="I27" s="296"/>
      <c r="J27" s="107"/>
      <c r="K27" s="345" t="s">
        <v>224</v>
      </c>
      <c r="L27" s="346"/>
      <c r="M27" s="42"/>
      <c r="N27" s="108"/>
      <c r="O27" s="109"/>
      <c r="P27" s="110"/>
      <c r="Q27" s="109"/>
      <c r="R27" s="295"/>
      <c r="S27" s="296"/>
      <c r="T27" s="107"/>
      <c r="U27" s="345" t="s">
        <v>224</v>
      </c>
      <c r="V27" s="346"/>
      <c r="W27" s="42"/>
      <c r="X27" s="108"/>
      <c r="Y27" s="109"/>
      <c r="Z27" s="110"/>
      <c r="AA27" s="109"/>
      <c r="AB27" s="295"/>
      <c r="AC27" s="296"/>
      <c r="AD27" s="1"/>
    </row>
    <row r="28" spans="1:30" ht="15" customHeight="1" x14ac:dyDescent="0.2">
      <c r="A28" s="297" t="s">
        <v>313</v>
      </c>
      <c r="B28" s="298"/>
      <c r="C28" s="111">
        <v>10</v>
      </c>
      <c r="D28" s="108">
        <v>25</v>
      </c>
      <c r="E28" s="109" t="s">
        <v>60</v>
      </c>
      <c r="F28" s="110">
        <v>45</v>
      </c>
      <c r="G28" s="109">
        <v>3</v>
      </c>
      <c r="H28" s="295"/>
      <c r="I28" s="296"/>
      <c r="J28" s="107"/>
      <c r="K28" s="172" t="s">
        <v>88</v>
      </c>
      <c r="L28" s="173"/>
      <c r="M28" s="111">
        <v>10</v>
      </c>
      <c r="N28" s="108">
        <f>CEILING((47.5%*N8),5)</f>
        <v>50</v>
      </c>
      <c r="O28" s="109" t="s">
        <v>60</v>
      </c>
      <c r="P28" s="110">
        <f>CEILING((50%*N8),5)</f>
        <v>50</v>
      </c>
      <c r="Q28" s="109">
        <v>3</v>
      </c>
      <c r="R28" s="295"/>
      <c r="S28" s="296"/>
      <c r="T28" s="107"/>
      <c r="U28" s="172" t="s">
        <v>317</v>
      </c>
      <c r="V28" s="173"/>
      <c r="W28" s="111">
        <v>10</v>
      </c>
      <c r="X28" s="347" t="s">
        <v>59</v>
      </c>
      <c r="Y28" s="348"/>
      <c r="Z28" s="349"/>
      <c r="AA28" s="109">
        <v>3</v>
      </c>
      <c r="AB28" s="295"/>
      <c r="AC28" s="296"/>
      <c r="AD28" s="1"/>
    </row>
    <row r="29" spans="1:30" x14ac:dyDescent="0.2">
      <c r="A29" s="352" t="s">
        <v>224</v>
      </c>
      <c r="B29" s="353"/>
      <c r="C29" s="50"/>
      <c r="D29" s="108"/>
      <c r="E29" s="109"/>
      <c r="F29" s="110"/>
      <c r="G29" s="51"/>
      <c r="H29" s="295"/>
      <c r="I29" s="296"/>
      <c r="J29" s="107"/>
      <c r="K29" s="352" t="s">
        <v>224</v>
      </c>
      <c r="L29" s="353"/>
      <c r="M29" s="50"/>
      <c r="N29" s="108"/>
      <c r="O29" s="109"/>
      <c r="P29" s="110"/>
      <c r="Q29" s="51"/>
      <c r="R29" s="295"/>
      <c r="S29" s="296"/>
      <c r="T29" s="107"/>
      <c r="U29" s="352" t="s">
        <v>224</v>
      </c>
      <c r="V29" s="353"/>
      <c r="W29" s="50"/>
      <c r="X29" s="108"/>
      <c r="Y29" s="109"/>
      <c r="Z29" s="110"/>
      <c r="AA29" s="51"/>
      <c r="AB29" s="295"/>
      <c r="AC29" s="296"/>
      <c r="AD29" s="1"/>
    </row>
    <row r="30" spans="1:30" ht="15.75" customHeight="1" thickBot="1" x14ac:dyDescent="0.25">
      <c r="A30" s="172" t="s">
        <v>36</v>
      </c>
      <c r="B30" s="173"/>
      <c r="C30" s="112">
        <v>14</v>
      </c>
      <c r="D30" s="357" t="s">
        <v>59</v>
      </c>
      <c r="E30" s="358"/>
      <c r="F30" s="359"/>
      <c r="G30" s="114">
        <v>3</v>
      </c>
      <c r="H30" s="305" t="s">
        <v>231</v>
      </c>
      <c r="I30" s="306"/>
      <c r="J30" s="107"/>
      <c r="K30" s="303" t="s">
        <v>314</v>
      </c>
      <c r="L30" s="304"/>
      <c r="M30" s="112">
        <v>14</v>
      </c>
      <c r="N30" s="113">
        <v>15</v>
      </c>
      <c r="O30" s="114" t="s">
        <v>60</v>
      </c>
      <c r="P30" s="115">
        <v>30</v>
      </c>
      <c r="Q30" s="114">
        <v>3</v>
      </c>
      <c r="R30" s="305" t="s">
        <v>231</v>
      </c>
      <c r="S30" s="306"/>
      <c r="T30" s="107"/>
      <c r="U30" s="170" t="s">
        <v>190</v>
      </c>
      <c r="V30" s="171"/>
      <c r="W30" s="112" t="s">
        <v>191</v>
      </c>
      <c r="X30" s="357" t="s">
        <v>59</v>
      </c>
      <c r="Y30" s="358"/>
      <c r="Z30" s="359"/>
      <c r="AA30" s="114">
        <v>3</v>
      </c>
      <c r="AB30" s="305" t="s">
        <v>231</v>
      </c>
      <c r="AC30" s="306"/>
      <c r="AD30" s="1"/>
    </row>
    <row r="31" spans="1:30" ht="12.75" x14ac:dyDescent="0.2">
      <c r="A31" s="360"/>
      <c r="B31" s="361"/>
      <c r="C31" s="103"/>
      <c r="D31" s="104"/>
      <c r="E31" s="106"/>
      <c r="F31" s="105"/>
      <c r="G31" s="106"/>
      <c r="H31" s="343"/>
      <c r="I31" s="344"/>
      <c r="J31" s="107"/>
      <c r="K31" s="360"/>
      <c r="L31" s="361"/>
      <c r="M31" s="103"/>
      <c r="N31" s="104"/>
      <c r="O31" s="106"/>
      <c r="P31" s="105"/>
      <c r="Q31" s="106"/>
      <c r="R31" s="343"/>
      <c r="S31" s="344"/>
      <c r="T31" s="107"/>
      <c r="U31" s="360"/>
      <c r="V31" s="361"/>
      <c r="W31" s="103"/>
      <c r="X31" s="104"/>
      <c r="Y31" s="106"/>
      <c r="Z31" s="105"/>
      <c r="AA31" s="106"/>
      <c r="AB31" s="343"/>
      <c r="AC31" s="344"/>
      <c r="AD31" s="1"/>
    </row>
    <row r="32" spans="1:30" ht="12.75" x14ac:dyDescent="0.2">
      <c r="A32" s="362"/>
      <c r="B32" s="363"/>
      <c r="C32" s="42"/>
      <c r="D32" s="108"/>
      <c r="E32" s="109"/>
      <c r="F32" s="110"/>
      <c r="G32" s="109"/>
      <c r="H32" s="295"/>
      <c r="I32" s="296"/>
      <c r="J32" s="107"/>
      <c r="K32" s="362"/>
      <c r="L32" s="363"/>
      <c r="M32" s="42"/>
      <c r="N32" s="108"/>
      <c r="O32" s="109"/>
      <c r="P32" s="110"/>
      <c r="Q32" s="109"/>
      <c r="R32" s="295"/>
      <c r="S32" s="296"/>
      <c r="T32" s="107"/>
      <c r="U32" s="362"/>
      <c r="V32" s="363"/>
      <c r="W32" s="42"/>
      <c r="X32" s="108"/>
      <c r="Y32" s="109"/>
      <c r="Z32" s="110"/>
      <c r="AA32" s="109"/>
      <c r="AB32" s="295"/>
      <c r="AC32" s="296"/>
      <c r="AD32" s="1"/>
    </row>
    <row r="33" spans="1:30" ht="12.75" x14ac:dyDescent="0.2">
      <c r="A33" s="362"/>
      <c r="B33" s="363"/>
      <c r="C33" s="111"/>
      <c r="D33" s="108"/>
      <c r="E33" s="109"/>
      <c r="F33" s="110"/>
      <c r="G33" s="109"/>
      <c r="H33" s="295"/>
      <c r="I33" s="296"/>
      <c r="J33" s="107"/>
      <c r="K33" s="362"/>
      <c r="L33" s="363"/>
      <c r="M33" s="111"/>
      <c r="N33" s="108"/>
      <c r="O33" s="109"/>
      <c r="P33" s="110"/>
      <c r="Q33" s="109"/>
      <c r="R33" s="295"/>
      <c r="S33" s="296"/>
      <c r="T33" s="107"/>
      <c r="U33" s="362"/>
      <c r="V33" s="363"/>
      <c r="W33" s="111"/>
      <c r="X33" s="108"/>
      <c r="Y33" s="109"/>
      <c r="Z33" s="110"/>
      <c r="AA33" s="109"/>
      <c r="AB33" s="295"/>
      <c r="AC33" s="296"/>
      <c r="AD33" s="1"/>
    </row>
    <row r="34" spans="1:30" x14ac:dyDescent="0.2">
      <c r="A34" s="352"/>
      <c r="B34" s="353"/>
      <c r="C34" s="50"/>
      <c r="D34" s="108"/>
      <c r="E34" s="109"/>
      <c r="F34" s="110"/>
      <c r="G34" s="51"/>
      <c r="H34" s="295"/>
      <c r="I34" s="296"/>
      <c r="J34" s="107"/>
      <c r="K34" s="352"/>
      <c r="L34" s="353"/>
      <c r="M34" s="50"/>
      <c r="N34" s="108"/>
      <c r="O34" s="109"/>
      <c r="P34" s="110"/>
      <c r="Q34" s="51"/>
      <c r="R34" s="295"/>
      <c r="S34" s="296"/>
      <c r="T34" s="107"/>
      <c r="U34" s="352"/>
      <c r="V34" s="353"/>
      <c r="W34" s="50"/>
      <c r="X34" s="108"/>
      <c r="Y34" s="109"/>
      <c r="Z34" s="110"/>
      <c r="AA34" s="51"/>
      <c r="AB34" s="295"/>
      <c r="AC34" s="296"/>
      <c r="AD34" s="1"/>
    </row>
    <row r="35" spans="1:30" ht="13.5" thickBot="1" x14ac:dyDescent="0.25">
      <c r="A35" s="364"/>
      <c r="B35" s="365"/>
      <c r="C35" s="112"/>
      <c r="D35" s="113"/>
      <c r="E35" s="114"/>
      <c r="F35" s="115"/>
      <c r="G35" s="114"/>
      <c r="H35" s="305"/>
      <c r="I35" s="306"/>
      <c r="J35" s="107"/>
      <c r="K35" s="364"/>
      <c r="L35" s="365"/>
      <c r="M35" s="112"/>
      <c r="N35" s="113"/>
      <c r="O35" s="114"/>
      <c r="P35" s="115"/>
      <c r="Q35" s="114"/>
      <c r="R35" s="305"/>
      <c r="S35" s="306"/>
      <c r="T35" s="107"/>
      <c r="U35" s="364"/>
      <c r="V35" s="365"/>
      <c r="W35" s="112"/>
      <c r="X35" s="113"/>
      <c r="Y35" s="114"/>
      <c r="Z35" s="115"/>
      <c r="AA35" s="114"/>
      <c r="AB35" s="305"/>
      <c r="AC35" s="306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ht="12.75" x14ac:dyDescent="0.2">
      <c r="A41" s="360"/>
      <c r="B41" s="361"/>
      <c r="C41" s="103"/>
      <c r="D41" s="104"/>
      <c r="E41" s="106"/>
      <c r="F41" s="105"/>
      <c r="G41" s="106"/>
      <c r="H41" s="343"/>
      <c r="I41" s="344"/>
      <c r="J41" s="107"/>
      <c r="K41" s="360"/>
      <c r="L41" s="361"/>
      <c r="M41" s="103"/>
      <c r="N41" s="104"/>
      <c r="O41" s="106"/>
      <c r="P41" s="105"/>
      <c r="Q41" s="106"/>
      <c r="R41" s="343"/>
      <c r="S41" s="344"/>
      <c r="T41" s="107"/>
      <c r="U41" s="360"/>
      <c r="V41" s="361"/>
      <c r="W41" s="103"/>
      <c r="X41" s="104"/>
      <c r="Y41" s="106"/>
      <c r="Z41" s="105"/>
      <c r="AA41" s="106"/>
      <c r="AB41" s="343"/>
      <c r="AC41" s="344"/>
      <c r="AD41" s="1"/>
    </row>
    <row r="42" spans="1:30" ht="15" customHeight="1" x14ac:dyDescent="0.2">
      <c r="A42" s="362"/>
      <c r="B42" s="363"/>
      <c r="C42" s="42"/>
      <c r="D42" s="108"/>
      <c r="E42" s="109"/>
      <c r="F42" s="110"/>
      <c r="G42" s="109"/>
      <c r="H42" s="295"/>
      <c r="I42" s="296"/>
      <c r="J42" s="107"/>
      <c r="K42" s="362"/>
      <c r="L42" s="363"/>
      <c r="M42" s="42"/>
      <c r="N42" s="108"/>
      <c r="O42" s="109"/>
      <c r="P42" s="110"/>
      <c r="Q42" s="109"/>
      <c r="R42" s="295"/>
      <c r="S42" s="296"/>
      <c r="T42" s="107"/>
      <c r="U42" s="362"/>
      <c r="V42" s="363"/>
      <c r="W42" s="42"/>
      <c r="X42" s="108"/>
      <c r="Y42" s="109"/>
      <c r="Z42" s="110"/>
      <c r="AA42" s="109"/>
      <c r="AB42" s="295"/>
      <c r="AC42" s="296"/>
      <c r="AD42" s="1"/>
    </row>
    <row r="43" spans="1:30" ht="12.75" x14ac:dyDescent="0.2">
      <c r="A43" s="362"/>
      <c r="B43" s="363"/>
      <c r="C43" s="111"/>
      <c r="D43" s="108"/>
      <c r="E43" s="109"/>
      <c r="F43" s="110"/>
      <c r="G43" s="109"/>
      <c r="H43" s="295"/>
      <c r="I43" s="296"/>
      <c r="J43" s="107"/>
      <c r="K43" s="362"/>
      <c r="L43" s="363"/>
      <c r="M43" s="111"/>
      <c r="N43" s="108"/>
      <c r="O43" s="109"/>
      <c r="P43" s="110"/>
      <c r="Q43" s="109"/>
      <c r="R43" s="295"/>
      <c r="S43" s="296"/>
      <c r="T43" s="107"/>
      <c r="U43" s="362"/>
      <c r="V43" s="363"/>
      <c r="W43" s="111"/>
      <c r="X43" s="108"/>
      <c r="Y43" s="109"/>
      <c r="Z43" s="110"/>
      <c r="AA43" s="109"/>
      <c r="AB43" s="295"/>
      <c r="AC43" s="296"/>
      <c r="AD43" s="1"/>
    </row>
    <row r="44" spans="1:30" x14ac:dyDescent="0.2">
      <c r="A44" s="352"/>
      <c r="B44" s="353"/>
      <c r="C44" s="50"/>
      <c r="D44" s="108"/>
      <c r="E44" s="109"/>
      <c r="F44" s="110"/>
      <c r="G44" s="51"/>
      <c r="H44" s="295"/>
      <c r="I44" s="296"/>
      <c r="J44" s="107"/>
      <c r="K44" s="352"/>
      <c r="L44" s="353"/>
      <c r="M44" s="50"/>
      <c r="N44" s="108"/>
      <c r="O44" s="109"/>
      <c r="P44" s="110"/>
      <c r="Q44" s="51"/>
      <c r="R44" s="295"/>
      <c r="S44" s="296"/>
      <c r="T44" s="107"/>
      <c r="U44" s="352"/>
      <c r="V44" s="353"/>
      <c r="W44" s="50"/>
      <c r="X44" s="108"/>
      <c r="Y44" s="109"/>
      <c r="Z44" s="110"/>
      <c r="AA44" s="51"/>
      <c r="AB44" s="295"/>
      <c r="AC44" s="296"/>
      <c r="AD44" s="1"/>
    </row>
    <row r="45" spans="1:30" ht="13.5" thickBot="1" x14ac:dyDescent="0.25">
      <c r="A45" s="364"/>
      <c r="B45" s="365"/>
      <c r="C45" s="112"/>
      <c r="D45" s="113"/>
      <c r="E45" s="114"/>
      <c r="F45" s="115"/>
      <c r="G45" s="114"/>
      <c r="H45" s="305"/>
      <c r="I45" s="306"/>
      <c r="J45" s="107"/>
      <c r="K45" s="364"/>
      <c r="L45" s="365"/>
      <c r="M45" s="112"/>
      <c r="N45" s="113"/>
      <c r="O45" s="114"/>
      <c r="P45" s="115"/>
      <c r="Q45" s="114"/>
      <c r="R45" s="305"/>
      <c r="S45" s="306"/>
      <c r="T45" s="107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3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D30:F30"/>
    <mergeCell ref="H30:I30"/>
    <mergeCell ref="K30:L30"/>
    <mergeCell ref="R30:S30"/>
    <mergeCell ref="U30:V30"/>
    <mergeCell ref="AB28:AC28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X28:Z28"/>
    <mergeCell ref="A27:B27"/>
    <mergeCell ref="H27:I27"/>
    <mergeCell ref="K27:L27"/>
    <mergeCell ref="R27:S27"/>
    <mergeCell ref="U27:V27"/>
    <mergeCell ref="AB27:AC27"/>
    <mergeCell ref="AB25:AC25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N25:P25"/>
    <mergeCell ref="R25:S25"/>
    <mergeCell ref="U25:V25"/>
    <mergeCell ref="A24:B24"/>
    <mergeCell ref="H24:I24"/>
    <mergeCell ref="K24:L24"/>
    <mergeCell ref="R24:S24"/>
    <mergeCell ref="U24:V24"/>
    <mergeCell ref="AB24:AC24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5:B15"/>
    <mergeCell ref="H15:I15"/>
    <mergeCell ref="K15:L15"/>
    <mergeCell ref="R15:S15"/>
    <mergeCell ref="U15:V15"/>
    <mergeCell ref="AB15:AC15"/>
    <mergeCell ref="X13:Z13"/>
    <mergeCell ref="AB13:AC13"/>
    <mergeCell ref="A14:B14"/>
    <mergeCell ref="H14:I14"/>
    <mergeCell ref="K14:L14"/>
    <mergeCell ref="R14:S14"/>
    <mergeCell ref="U14:V14"/>
    <mergeCell ref="AB14:AC14"/>
    <mergeCell ref="A13:B13"/>
    <mergeCell ref="D13:F13"/>
    <mergeCell ref="H13:I13"/>
    <mergeCell ref="K13:L13"/>
    <mergeCell ref="R13:S13"/>
    <mergeCell ref="U13:V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6:F19 D21:F24 D26:F29 D31:F34 D41:F44 N11:P14 N16:P19 N21:P24 N26:P29 N31:P34 N41:P44 D14:F14 X16:Z19 Q11:R45 X22:Z24 X31:Z34 X41:Z44 D36:F39 W11:W45 N36:P39 X36:Z39 M11:M45 X14:Z14 C11:C45 D11:F12 X11:Z12 S11:S12 S14:S45 X26:Z27 X29:Z29 G11:I45 AA11:AC45">
    <cfRule type="expression" dxfId="521" priority="50" stopIfTrue="1">
      <formula>ISERROR(C11)</formula>
    </cfRule>
  </conditionalFormatting>
  <conditionalFormatting sqref="Q9:S9 AA9:AC9 G9:I9">
    <cfRule type="cellIs" dxfId="520" priority="49" stopIfTrue="1" operator="equal">
      <formula>0</formula>
    </cfRule>
  </conditionalFormatting>
  <conditionalFormatting sqref="A15:B16 A18:B18 A20:B21">
    <cfRule type="expression" dxfId="519" priority="48" stopIfTrue="1">
      <formula>AND(XFA15&gt;0,A15=0)</formula>
    </cfRule>
  </conditionalFormatting>
  <conditionalFormatting sqref="U11:V11 U16:V16 U28:V28">
    <cfRule type="expression" dxfId="518" priority="47" stopIfTrue="1">
      <formula>AND(#REF!&gt;0,U11=0)</formula>
    </cfRule>
  </conditionalFormatting>
  <conditionalFormatting sqref="A30:B30 K11:L11 K20:L20 U16:V16 U28:V28">
    <cfRule type="expression" dxfId="517" priority="46" stopIfTrue="1">
      <formula>AND(#REF!&gt;0,A11=0)</formula>
    </cfRule>
  </conditionalFormatting>
  <conditionalFormatting sqref="K21:L21 K23:L23 U21:V21">
    <cfRule type="expression" dxfId="516" priority="45" stopIfTrue="1">
      <formula>AND(#REF!&gt;0,K21=0)</formula>
    </cfRule>
  </conditionalFormatting>
  <conditionalFormatting sqref="K21:L21 K23:L23">
    <cfRule type="expression" dxfId="515" priority="44" stopIfTrue="1">
      <formula>AND(G21&gt;0,K21=0)</formula>
    </cfRule>
  </conditionalFormatting>
  <conditionalFormatting sqref="K21:L21">
    <cfRule type="expression" dxfId="514" priority="43" stopIfTrue="1">
      <formula>AND(G21&gt;0,K21=0)</formula>
    </cfRule>
  </conditionalFormatting>
  <conditionalFormatting sqref="K21:L21">
    <cfRule type="expression" dxfId="513" priority="42" stopIfTrue="1">
      <formula>AND(G21&gt;0,K21=0)</formula>
    </cfRule>
  </conditionalFormatting>
  <conditionalFormatting sqref="U11:V11">
    <cfRule type="expression" dxfId="512" priority="41" stopIfTrue="1">
      <formula>AND(Q11&gt;0,U11=0)</formula>
    </cfRule>
  </conditionalFormatting>
  <conditionalFormatting sqref="U11:V11">
    <cfRule type="expression" dxfId="511" priority="40" stopIfTrue="1">
      <formula>AND(Q11&gt;0,U11=0)</formula>
    </cfRule>
  </conditionalFormatting>
  <conditionalFormatting sqref="U11:V11">
    <cfRule type="expression" dxfId="510" priority="39" stopIfTrue="1">
      <formula>AND(Q11&gt;0,U11=0)</formula>
    </cfRule>
  </conditionalFormatting>
  <conditionalFormatting sqref="U16:V16 U21:V21">
    <cfRule type="expression" dxfId="509" priority="38" stopIfTrue="1">
      <formula>AND(Q16&gt;0,U16=0)</formula>
    </cfRule>
  </conditionalFormatting>
  <conditionalFormatting sqref="K11:L11">
    <cfRule type="expression" dxfId="508" priority="37" stopIfTrue="1">
      <formula>AND(G11&gt;0,K11=0)</formula>
    </cfRule>
  </conditionalFormatting>
  <conditionalFormatting sqref="K11:L11">
    <cfRule type="expression" dxfId="507" priority="36" stopIfTrue="1">
      <formula>AND(G11&gt;0,K11=0)</formula>
    </cfRule>
  </conditionalFormatting>
  <conditionalFormatting sqref="K11:L11 K20:L20">
    <cfRule type="expression" dxfId="506" priority="35" stopIfTrue="1">
      <formula>AND(#REF!&gt;0,K11=0)</formula>
    </cfRule>
  </conditionalFormatting>
  <conditionalFormatting sqref="K11:L11">
    <cfRule type="expression" dxfId="505" priority="34" stopIfTrue="1">
      <formula>AND(G11&gt;0,K11=0)</formula>
    </cfRule>
  </conditionalFormatting>
  <conditionalFormatting sqref="K11:L11">
    <cfRule type="expression" dxfId="504" priority="33" stopIfTrue="1">
      <formula>AND(G11&gt;0,K11=0)</formula>
    </cfRule>
  </conditionalFormatting>
  <conditionalFormatting sqref="K11:L11 K20:L20 U16:V16">
    <cfRule type="expression" dxfId="503" priority="32" stopIfTrue="1">
      <formula>AND(#REF!&gt;0,K11=0)</formula>
    </cfRule>
  </conditionalFormatting>
  <conditionalFormatting sqref="K20:L20">
    <cfRule type="expression" dxfId="502" priority="31" stopIfTrue="1">
      <formula>AND(G20&gt;0,K20=0)</formula>
    </cfRule>
  </conditionalFormatting>
  <conditionalFormatting sqref="K20:L20">
    <cfRule type="expression" dxfId="501" priority="30" stopIfTrue="1">
      <formula>AND(G20&gt;0,K20=0)</formula>
    </cfRule>
  </conditionalFormatting>
  <conditionalFormatting sqref="K21:L21">
    <cfRule type="expression" dxfId="500" priority="29" stopIfTrue="1">
      <formula>AND(G21&gt;0,K21=0)</formula>
    </cfRule>
  </conditionalFormatting>
  <conditionalFormatting sqref="K21:L21">
    <cfRule type="expression" dxfId="499" priority="28" stopIfTrue="1">
      <formula>AND(G21&gt;0,K21=0)</formula>
    </cfRule>
  </conditionalFormatting>
  <conditionalFormatting sqref="K23:L23">
    <cfRule type="expression" dxfId="498" priority="27" stopIfTrue="1">
      <formula>AND(G23&gt;0,K23=0)</formula>
    </cfRule>
  </conditionalFormatting>
  <conditionalFormatting sqref="K23:L23">
    <cfRule type="expression" dxfId="497" priority="26" stopIfTrue="1">
      <formula>AND(G23&gt;0,K23=0)</formula>
    </cfRule>
  </conditionalFormatting>
  <conditionalFormatting sqref="U11:V11">
    <cfRule type="expression" dxfId="496" priority="25" stopIfTrue="1">
      <formula>AND(Q11&gt;0,U11=0)</formula>
    </cfRule>
  </conditionalFormatting>
  <conditionalFormatting sqref="U11:V11">
    <cfRule type="expression" dxfId="495" priority="24" stopIfTrue="1">
      <formula>AND(Q11&gt;0,U11=0)</formula>
    </cfRule>
  </conditionalFormatting>
  <conditionalFormatting sqref="U11:V11">
    <cfRule type="expression" dxfId="494" priority="23" stopIfTrue="1">
      <formula>AND(Q11&gt;0,U11=0)</formula>
    </cfRule>
  </conditionalFormatting>
  <conditionalFormatting sqref="U16:V16">
    <cfRule type="expression" dxfId="493" priority="22" stopIfTrue="1">
      <formula>AND(Q16&gt;0,U16=0)</formula>
    </cfRule>
  </conditionalFormatting>
  <conditionalFormatting sqref="U16:V16">
    <cfRule type="expression" dxfId="492" priority="21" stopIfTrue="1">
      <formula>AND(Q16&gt;0,U16=0)</formula>
    </cfRule>
  </conditionalFormatting>
  <conditionalFormatting sqref="U20:V20">
    <cfRule type="expression" dxfId="491" priority="20" stopIfTrue="1">
      <formula>AND(Q20&gt;0,U20=0)</formula>
    </cfRule>
  </conditionalFormatting>
  <conditionalFormatting sqref="U20:V20">
    <cfRule type="expression" dxfId="490" priority="19" stopIfTrue="1">
      <formula>AND(Q20&gt;0,U20=0)</formula>
    </cfRule>
  </conditionalFormatting>
  <conditionalFormatting sqref="U20:V20">
    <cfRule type="expression" dxfId="489" priority="18" stopIfTrue="1">
      <formula>AND(Q20&gt;0,U20=0)</formula>
    </cfRule>
  </conditionalFormatting>
  <conditionalFormatting sqref="U20:V20">
    <cfRule type="expression" dxfId="488" priority="17" stopIfTrue="1">
      <formula>AND(Q20&gt;0,U20=0)</formula>
    </cfRule>
  </conditionalFormatting>
  <conditionalFormatting sqref="U21:V21">
    <cfRule type="expression" dxfId="487" priority="16" stopIfTrue="1">
      <formula>AND(Q21&gt;0,U21=0)</formula>
    </cfRule>
  </conditionalFormatting>
  <conditionalFormatting sqref="U21:V21">
    <cfRule type="expression" dxfId="486" priority="15" stopIfTrue="1">
      <formula>AND(Q21&gt;0,U21=0)</formula>
    </cfRule>
  </conditionalFormatting>
  <conditionalFormatting sqref="U25:V25">
    <cfRule type="expression" dxfId="485" priority="14" stopIfTrue="1">
      <formula>AND(Q25&gt;0,U25=0)</formula>
    </cfRule>
  </conditionalFormatting>
  <conditionalFormatting sqref="U25:V25">
    <cfRule type="expression" dxfId="484" priority="13" stopIfTrue="1">
      <formula>AND(Q25&gt;0,U25=0)</formula>
    </cfRule>
  </conditionalFormatting>
  <conditionalFormatting sqref="U28:V28">
    <cfRule type="expression" dxfId="483" priority="12" stopIfTrue="1">
      <formula>AND(Q28&gt;0,U28=0)</formula>
    </cfRule>
  </conditionalFormatting>
  <conditionalFormatting sqref="E11">
    <cfRule type="expression" dxfId="482" priority="11" stopIfTrue="1">
      <formula>ISERROR(E11)</formula>
    </cfRule>
  </conditionalFormatting>
  <conditionalFormatting sqref="Y11">
    <cfRule type="expression" dxfId="481" priority="10" stopIfTrue="1">
      <formula>ISERROR(Y11)</formula>
    </cfRule>
  </conditionalFormatting>
  <conditionalFormatting sqref="O16">
    <cfRule type="expression" dxfId="480" priority="9" stopIfTrue="1">
      <formula>ISERROR(O16)</formula>
    </cfRule>
  </conditionalFormatting>
  <conditionalFormatting sqref="E18">
    <cfRule type="expression" dxfId="479" priority="8" stopIfTrue="1">
      <formula>ISERROR(E18)</formula>
    </cfRule>
  </conditionalFormatting>
  <conditionalFormatting sqref="E18">
    <cfRule type="expression" dxfId="478" priority="7" stopIfTrue="1">
      <formula>ISERROR(E18)</formula>
    </cfRule>
  </conditionalFormatting>
  <conditionalFormatting sqref="O11">
    <cfRule type="expression" dxfId="477" priority="6" stopIfTrue="1">
      <formula>ISERROR(O11)</formula>
    </cfRule>
  </conditionalFormatting>
  <conditionalFormatting sqref="O11">
    <cfRule type="expression" dxfId="476" priority="5" stopIfTrue="1">
      <formula>ISERROR(O11)</formula>
    </cfRule>
  </conditionalFormatting>
  <conditionalFormatting sqref="Y16">
    <cfRule type="expression" dxfId="475" priority="4" stopIfTrue="1">
      <formula>ISERROR(Y16)</formula>
    </cfRule>
  </conditionalFormatting>
  <conditionalFormatting sqref="Y16">
    <cfRule type="expression" dxfId="474" priority="3" stopIfTrue="1">
      <formula>ISERROR(Y16)</formula>
    </cfRule>
  </conditionalFormatting>
  <conditionalFormatting sqref="E21">
    <cfRule type="expression" dxfId="473" priority="2" stopIfTrue="1">
      <formula>ISERROR(E21)</formula>
    </cfRule>
  </conditionalFormatting>
  <conditionalFormatting sqref="E21">
    <cfRule type="expression" dxfId="472" priority="1" stopIfTrue="1">
      <formula>ISERROR(E21)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K11:L11 K20:L20 K21 U16:V1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0:B3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showErrorMessage="1" sqref="AC2 I2 S2">
      <formula1>STRPREP</formula1>
    </dataValidation>
    <dataValidation allowBlank="1" showInputMessage="1" showErrorMessage="1" promptTitle="# of Repetitions" prompt="Manually enter the appropriate number of repetitions." sqref="C21 W26 W41 W31 W16 M11 W11 W21 C26 C41 M26 M41 M31 C31 C16 M16 C11 M21 W36 M36 C36"/>
    <dataValidation type="list" allowBlank="1" showInputMessage="1" showErrorMessage="1" sqref="H27:I30 AB42:AC44 AB32:AC35 R14:S15 H17:I20 AB37:AC37 AB17:AC20 AB12:AC15 R17:S20 AB22:AC25 R32:S35 H32:I35 R27:S30 R42:S45 R22:S25 H22:I25 H42:I45 H12:I15 R39:S40 H38 AB39:AC40 H37:I37 H39:I40 R38 R37:S37 AB38 R12:S12 AB27:AC30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H11:I11 AB41:AC41 AB21:AC21 AB31:AC31 AB16:AC16 AB11:AC11 H26:I26 AB26:AC26 R26:S26 R41:S41 R21:S21 R31:S31 R16:S16 R11:S11 H41:I41 H21:I21 H31:I31 H16:I16 AB36:AC36 R36:S36 H36:I36 R13">
      <formula1>Notes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K28 U33 K45 U35:U36 K18 K33 K13 K35:K36 U30:U31 U11 K40:K41 U21:V21 U40:U41 K15 K30:K31 K25:K26 K43 U25:V25 U15 U28:V28 U26 U43 U23 K38 U38 A38 A40:A41 A20:A21 A11 A13 A33 A15:B15 A35:A36 A31 A45 A23 A43 A28 A25:A26 A16">
      <formula1>INDIRECT(HLOOKUP(XFA11,SECONDARYLOOKUP,2,FALSE))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B3:G3" r:id="rId4" display="3-Way Ham Touch X 9/leg"/>
    <hyperlink ref="B4:G4" r:id="rId5" display="Toe Reach Squat X 10"/>
    <hyperlink ref="B5:G5" r:id="rId6" display="Cuban Press Incline F8 X 8"/>
    <hyperlink ref="B6:G6" r:id="rId7" display="FWD Leg Cirlces 2X5/leg"/>
    <hyperlink ref="B7:G7" r:id="rId8" display="BKWD Leg Circles 2X5/leg"/>
    <hyperlink ref="L5:Q5" r:id="rId9" display="Tea Cup X 6/leg"/>
    <hyperlink ref="L6:Q6" r:id="rId10" display="Scap Push-Ups X 10"/>
    <hyperlink ref="L3:Q3" r:id="rId11" display="3-Way Ham Touch X 9/leg"/>
    <hyperlink ref="L4:Q4" r:id="rId12" display="Toe Reach Squat X 10"/>
    <hyperlink ref="V5:AA5" r:id="rId13" display="Standing D1 X 6/leg"/>
    <hyperlink ref="V6:AA6" r:id="rId14" display="Standing D2 X 6/leg"/>
    <hyperlink ref="V3:AA3" r:id="rId15" display="3-Way Ham Touch X 9/leg"/>
    <hyperlink ref="V4:AA4" r:id="rId16" display="Toe Reach Squat X 10"/>
    <hyperlink ref="A11:B11" r:id="rId17" display="Back Squat"/>
    <hyperlink ref="A13:B13" r:id="rId18" display="Prone Hip Flexor"/>
    <hyperlink ref="A15:B15" r:id="rId19" display="DB Row"/>
    <hyperlink ref="A18:B18" r:id="rId20" display="Lat Pull Down"/>
    <hyperlink ref="A20:B20" r:id="rId21" display="In-Line RDL"/>
    <hyperlink ref="A23:B23" r:id="rId22" display="DB Curl to Arnold"/>
    <hyperlink ref="A25:B25" r:id="rId23" display="Gopher U-Abs"/>
    <hyperlink ref="A30:B30" r:id="rId24" display="Full Bench Curl-Up"/>
    <hyperlink ref="K11:L11" r:id="rId25" display="Front Squat"/>
    <hyperlink ref="K13:L13" r:id="rId26" display="Ball Groin Squeeze"/>
    <hyperlink ref="K16:L16" r:id="rId27" display="Bench Press"/>
    <hyperlink ref="K20:L20" r:id="rId28" display="SL Calf Raises"/>
    <hyperlink ref="K18:L18" r:id="rId29" display="OH LAT Raise + F8"/>
    <hyperlink ref="K21:L21" r:id="rId30" display="DB Walking Lunge"/>
    <hyperlink ref="K23:L23" r:id="rId31" display="Sup-Pro Tri Ext"/>
    <hyperlink ref="K25:L25" r:id="rId32" display="Supermans"/>
    <hyperlink ref="K26:L26" r:id="rId33" display="Zottman Curls"/>
    <hyperlink ref="K28:L28" r:id="rId34" display="Zercher Good Morning"/>
    <hyperlink ref="U11:V11" r:id="rId35" display="Hex Deadlift"/>
    <hyperlink ref="U13:V13" r:id="rId36" display="Partner Neck"/>
    <hyperlink ref="U16:V16" r:id="rId37" display="Close Grip Bench"/>
    <hyperlink ref="U18:V18" r:id="rId38" display="Chin Grip Lat Pull"/>
    <hyperlink ref="U20:V20" r:id="rId39" display="DB RDL"/>
    <hyperlink ref="U21:V21" r:id="rId40" display="Piston Squat"/>
    <hyperlink ref="U23:V23" r:id="rId41" display="Arnolds"/>
    <hyperlink ref="U25:V25" r:id="rId42" display="MB Twist"/>
    <hyperlink ref="U26:V26" r:id="rId43" display="Dips"/>
    <hyperlink ref="U28:V28" r:id="rId44" display="PB Leg Curl"/>
    <hyperlink ref="U30:V30" r:id="rId45" display="Prone Forearm Bridge"/>
    <hyperlink ref="A37:B37" r:id="rId46" display="Foam Roller"/>
    <hyperlink ref="A39:B39" r:id="rId47" display="Lying Wall Leg Shakes"/>
    <hyperlink ref="K37:L37" r:id="rId48" display="Isometric Chest Hold"/>
    <hyperlink ref="K39:L39" r:id="rId49" display="Lying Wall Leg Shakes"/>
    <hyperlink ref="U37:V37" r:id="rId50" display="Foam Roller"/>
    <hyperlink ref="U39:V39" r:id="rId51" display="Hang Twist"/>
    <hyperlink ref="K30:L30" r:id="rId52" display="Incline OH Sit-Up"/>
    <hyperlink ref="A16:B16" r:id="rId53" display="Incline Bench"/>
    <hyperlink ref="K15:L15" r:id="rId54" display="Full Cans"/>
    <hyperlink ref="A21:B21" r:id="rId55" display="DB Step-Up"/>
    <hyperlink ref="A26:B26" r:id="rId56" display="JM Press"/>
    <hyperlink ref="A28:B28" r:id="rId57" display="Bench Glute Lift"/>
    <hyperlink ref="U15:V15" r:id="rId58" display="Wide Kroc Row"/>
    <hyperlink ref="R13:S13" r:id="rId59" display="0:2:0:0"/>
    <hyperlink ref="E11" r:id="rId60"/>
    <hyperlink ref="Y11" r:id="rId61"/>
    <hyperlink ref="O16" r:id="rId62"/>
    <hyperlink ref="E18" r:id="rId63"/>
    <hyperlink ref="O11" r:id="rId64"/>
    <hyperlink ref="Y16" r:id="rId65"/>
    <hyperlink ref="E21" r:id="rId66"/>
  </hyperlinks>
  <pageMargins left="0.45" right="0.2" top="0.25" bottom="0.25" header="0.05" footer="0.05"/>
  <pageSetup scale="99" orientation="landscape" r:id="rId67"/>
  <drawing r:id="rId68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G13" sqref="G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255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255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255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103">
        <v>5</v>
      </c>
      <c r="D11" s="104">
        <f>CEILING((77.5%*N8),5)</f>
        <v>80</v>
      </c>
      <c r="E11" s="74" t="s">
        <v>60</v>
      </c>
      <c r="F11" s="105">
        <f>CEILING((82.5%*N8),5)</f>
        <v>85</v>
      </c>
      <c r="G11" s="106">
        <v>3</v>
      </c>
      <c r="H11" s="343"/>
      <c r="I11" s="344"/>
      <c r="J11" s="107"/>
      <c r="K11" s="174" t="s">
        <v>184</v>
      </c>
      <c r="L11" s="175"/>
      <c r="M11" s="103">
        <v>5</v>
      </c>
      <c r="N11" s="104">
        <f>CEILING((62.5%*N8),5)</f>
        <v>65</v>
      </c>
      <c r="O11" s="75" t="s">
        <v>60</v>
      </c>
      <c r="P11" s="105">
        <f>CEILING((67.5%*N8),5)</f>
        <v>70</v>
      </c>
      <c r="Q11" s="106">
        <v>3</v>
      </c>
      <c r="R11" s="343"/>
      <c r="S11" s="344"/>
      <c r="T11" s="107"/>
      <c r="U11" s="174" t="s">
        <v>176</v>
      </c>
      <c r="V11" s="175"/>
      <c r="W11" s="103">
        <v>5</v>
      </c>
      <c r="X11" s="104">
        <f>CEILING((82.5%*N8),5)</f>
        <v>85</v>
      </c>
      <c r="Y11" s="75" t="s">
        <v>60</v>
      </c>
      <c r="Z11" s="105">
        <f>CEILING((87.5%*N8),5)</f>
        <v>90</v>
      </c>
      <c r="AA11" s="106">
        <v>3</v>
      </c>
      <c r="AB11" s="343"/>
      <c r="AC11" s="344"/>
      <c r="AD11" s="1"/>
    </row>
    <row r="12" spans="1:30" x14ac:dyDescent="0.2">
      <c r="A12" s="345" t="s">
        <v>224</v>
      </c>
      <c r="B12" s="346"/>
      <c r="C12" s="42"/>
      <c r="D12" s="108"/>
      <c r="E12" s="109"/>
      <c r="F12" s="110"/>
      <c r="G12" s="109"/>
      <c r="H12" s="295"/>
      <c r="I12" s="296"/>
      <c r="J12" s="107"/>
      <c r="K12" s="345" t="s">
        <v>224</v>
      </c>
      <c r="L12" s="346"/>
      <c r="M12" s="42"/>
      <c r="N12" s="108"/>
      <c r="O12" s="109"/>
      <c r="P12" s="110"/>
      <c r="Q12" s="109"/>
      <c r="R12" s="295"/>
      <c r="S12" s="296"/>
      <c r="T12" s="107"/>
      <c r="U12" s="345" t="s">
        <v>224</v>
      </c>
      <c r="V12" s="346"/>
      <c r="W12" s="42"/>
      <c r="X12" s="108"/>
      <c r="Y12" s="109"/>
      <c r="Z12" s="110"/>
      <c r="AA12" s="109"/>
      <c r="AB12" s="295"/>
      <c r="AC12" s="296"/>
      <c r="AD12" s="1"/>
    </row>
    <row r="13" spans="1:30" ht="15" customHeight="1" x14ac:dyDescent="0.2">
      <c r="A13" s="172" t="s">
        <v>226</v>
      </c>
      <c r="B13" s="173"/>
      <c r="C13" s="111">
        <v>8</v>
      </c>
      <c r="D13" s="347" t="s">
        <v>59</v>
      </c>
      <c r="E13" s="348"/>
      <c r="F13" s="349"/>
      <c r="G13" s="109">
        <v>3</v>
      </c>
      <c r="H13" s="295"/>
      <c r="I13" s="296"/>
      <c r="J13" s="107"/>
      <c r="K13" s="297" t="s">
        <v>278</v>
      </c>
      <c r="L13" s="298"/>
      <c r="M13" s="111">
        <v>10</v>
      </c>
      <c r="N13" s="108"/>
      <c r="O13" s="109"/>
      <c r="P13" s="110"/>
      <c r="Q13" s="109">
        <v>3</v>
      </c>
      <c r="R13" s="319" t="s">
        <v>293</v>
      </c>
      <c r="S13" s="320"/>
      <c r="T13" s="107"/>
      <c r="U13" s="297" t="s">
        <v>271</v>
      </c>
      <c r="V13" s="298"/>
      <c r="W13" s="111">
        <v>8</v>
      </c>
      <c r="X13" s="347" t="s">
        <v>194</v>
      </c>
      <c r="Y13" s="348"/>
      <c r="Z13" s="349"/>
      <c r="AA13" s="109">
        <v>3</v>
      </c>
      <c r="AB13" s="295"/>
      <c r="AC13" s="296"/>
      <c r="AD13" s="1"/>
    </row>
    <row r="14" spans="1:30" x14ac:dyDescent="0.2">
      <c r="A14" s="350" t="s">
        <v>224</v>
      </c>
      <c r="B14" s="351"/>
      <c r="C14" s="50"/>
      <c r="D14" s="108"/>
      <c r="E14" s="109"/>
      <c r="F14" s="110"/>
      <c r="G14" s="51"/>
      <c r="H14" s="295"/>
      <c r="I14" s="296"/>
      <c r="J14" s="107"/>
      <c r="K14" s="352" t="s">
        <v>224</v>
      </c>
      <c r="L14" s="353"/>
      <c r="M14" s="50"/>
      <c r="N14" s="108"/>
      <c r="O14" s="109"/>
      <c r="P14" s="110"/>
      <c r="Q14" s="51"/>
      <c r="R14" s="295"/>
      <c r="S14" s="296"/>
      <c r="T14" s="107"/>
      <c r="U14" s="352" t="s">
        <v>224</v>
      </c>
      <c r="V14" s="353"/>
      <c r="W14" s="50"/>
      <c r="X14" s="108"/>
      <c r="Y14" s="109"/>
      <c r="Z14" s="110"/>
      <c r="AA14" s="51"/>
      <c r="AB14" s="295"/>
      <c r="AC14" s="296"/>
      <c r="AD14" s="1"/>
    </row>
    <row r="15" spans="1:30" ht="13.5" thickBot="1" x14ac:dyDescent="0.25">
      <c r="A15" s="251" t="s">
        <v>77</v>
      </c>
      <c r="B15" s="252"/>
      <c r="C15" s="112">
        <v>8</v>
      </c>
      <c r="D15" s="113">
        <f>CEILING((27.5%*Q8),5)</f>
        <v>30</v>
      </c>
      <c r="E15" s="114" t="s">
        <v>60</v>
      </c>
      <c r="F15" s="115">
        <f>CEILING((32.5%*Q8),5)</f>
        <v>35</v>
      </c>
      <c r="G15" s="114">
        <v>3</v>
      </c>
      <c r="H15" s="305"/>
      <c r="I15" s="306"/>
      <c r="J15" s="107"/>
      <c r="K15" s="303" t="s">
        <v>309</v>
      </c>
      <c r="L15" s="304"/>
      <c r="M15" s="112">
        <v>10</v>
      </c>
      <c r="N15" s="113">
        <f>CEILING((5%*Q8),5)</f>
        <v>5</v>
      </c>
      <c r="O15" s="114" t="s">
        <v>60</v>
      </c>
      <c r="P15" s="115">
        <f>CEILING((7.5%*Q8),5)</f>
        <v>10</v>
      </c>
      <c r="Q15" s="114">
        <v>3</v>
      </c>
      <c r="R15" s="305"/>
      <c r="S15" s="306"/>
      <c r="T15" s="107"/>
      <c r="U15" s="303" t="s">
        <v>310</v>
      </c>
      <c r="V15" s="304"/>
      <c r="W15" s="112">
        <v>8</v>
      </c>
      <c r="X15" s="113">
        <f>CEILING((27.5%*Q8),5)</f>
        <v>30</v>
      </c>
      <c r="Y15" s="114" t="s">
        <v>60</v>
      </c>
      <c r="Z15" s="115">
        <f>CEILING((32.5%*Q8),5)</f>
        <v>35</v>
      </c>
      <c r="AA15" s="114">
        <v>3</v>
      </c>
      <c r="AB15" s="305"/>
      <c r="AC15" s="306"/>
      <c r="AD15" s="1"/>
    </row>
    <row r="16" spans="1:30" ht="12.75" x14ac:dyDescent="0.2">
      <c r="A16" s="311" t="s">
        <v>308</v>
      </c>
      <c r="B16" s="312"/>
      <c r="C16" s="103">
        <v>5</v>
      </c>
      <c r="D16" s="104">
        <f>CEILING((62.5%*Q8),5)</f>
        <v>65</v>
      </c>
      <c r="E16" s="106" t="s">
        <v>60</v>
      </c>
      <c r="F16" s="105">
        <f>CEILING((67.5%*Q8),5)</f>
        <v>70</v>
      </c>
      <c r="G16" s="106">
        <v>3</v>
      </c>
      <c r="H16" s="343"/>
      <c r="I16" s="344"/>
      <c r="J16" s="107"/>
      <c r="K16" s="174" t="s">
        <v>15</v>
      </c>
      <c r="L16" s="175"/>
      <c r="M16" s="103">
        <v>5</v>
      </c>
      <c r="N16" s="104">
        <f>CEILING((77.5%*Q8),5)</f>
        <v>80</v>
      </c>
      <c r="O16" s="75" t="s">
        <v>60</v>
      </c>
      <c r="P16" s="105">
        <f>CEILING((82.5%*Q8),5)</f>
        <v>85</v>
      </c>
      <c r="Q16" s="106">
        <v>3</v>
      </c>
      <c r="R16" s="343"/>
      <c r="S16" s="344"/>
      <c r="T16" s="107"/>
      <c r="U16" s="174" t="s">
        <v>185</v>
      </c>
      <c r="V16" s="175"/>
      <c r="W16" s="103">
        <v>5</v>
      </c>
      <c r="X16" s="104">
        <f>CEILING((70%*Q8),5)</f>
        <v>70</v>
      </c>
      <c r="Y16" s="75" t="s">
        <v>60</v>
      </c>
      <c r="Z16" s="105">
        <f>CEILING((75%*Q8),5)</f>
        <v>75</v>
      </c>
      <c r="AA16" s="106">
        <v>3</v>
      </c>
      <c r="AB16" s="343"/>
      <c r="AC16" s="344"/>
      <c r="AD16" s="1"/>
    </row>
    <row r="17" spans="1:30" x14ac:dyDescent="0.2">
      <c r="A17" s="345" t="s">
        <v>224</v>
      </c>
      <c r="B17" s="346"/>
      <c r="C17" s="42"/>
      <c r="D17" s="108"/>
      <c r="E17" s="109"/>
      <c r="F17" s="110"/>
      <c r="G17" s="109"/>
      <c r="H17" s="295"/>
      <c r="I17" s="296"/>
      <c r="J17" s="107"/>
      <c r="K17" s="345" t="s">
        <v>224</v>
      </c>
      <c r="L17" s="346"/>
      <c r="M17" s="42"/>
      <c r="N17" s="108"/>
      <c r="O17" s="109"/>
      <c r="P17" s="110"/>
      <c r="Q17" s="109"/>
      <c r="R17" s="295"/>
      <c r="S17" s="296"/>
      <c r="T17" s="107"/>
      <c r="U17" s="345" t="s">
        <v>224</v>
      </c>
      <c r="V17" s="346"/>
      <c r="W17" s="42"/>
      <c r="X17" s="108"/>
      <c r="Y17" s="109"/>
      <c r="Z17" s="110"/>
      <c r="AA17" s="109"/>
      <c r="AB17" s="295"/>
      <c r="AC17" s="296"/>
      <c r="AD17" s="1"/>
    </row>
    <row r="18" spans="1:30" ht="12.75" x14ac:dyDescent="0.2">
      <c r="A18" s="172" t="s">
        <v>40</v>
      </c>
      <c r="B18" s="173"/>
      <c r="C18" s="111">
        <v>8</v>
      </c>
      <c r="D18" s="108">
        <f>CEILING((52.5%*Q8),5)</f>
        <v>55</v>
      </c>
      <c r="E18" s="79" t="s">
        <v>60</v>
      </c>
      <c r="F18" s="110">
        <f>CEILING((57.5%*Q8),5)</f>
        <v>60</v>
      </c>
      <c r="G18" s="109">
        <v>3</v>
      </c>
      <c r="H18" s="295"/>
      <c r="I18" s="296"/>
      <c r="J18" s="107"/>
      <c r="K18" s="297" t="s">
        <v>272</v>
      </c>
      <c r="L18" s="298"/>
      <c r="M18" s="111">
        <v>8</v>
      </c>
      <c r="N18" s="108">
        <f>CEILING((2.5%*Q8),5)</f>
        <v>5</v>
      </c>
      <c r="O18" s="109" t="s">
        <v>60</v>
      </c>
      <c r="P18" s="110">
        <f>CEILING((5%*Q8),5)</f>
        <v>5</v>
      </c>
      <c r="Q18" s="109">
        <v>3</v>
      </c>
      <c r="R18" s="295"/>
      <c r="S18" s="296"/>
      <c r="T18" s="107"/>
      <c r="U18" s="297" t="s">
        <v>284</v>
      </c>
      <c r="V18" s="298"/>
      <c r="W18" s="111">
        <v>8</v>
      </c>
      <c r="X18" s="108">
        <f>CEILING((55%*Q8),5)</f>
        <v>55</v>
      </c>
      <c r="Y18" s="109" t="s">
        <v>60</v>
      </c>
      <c r="Z18" s="110">
        <f>CEILING((60%*Q8),5)</f>
        <v>60</v>
      </c>
      <c r="AA18" s="109">
        <v>3</v>
      </c>
      <c r="AB18" s="295"/>
      <c r="AC18" s="296"/>
      <c r="AD18" s="1"/>
    </row>
    <row r="19" spans="1:30" x14ac:dyDescent="0.2">
      <c r="A19" s="352" t="s">
        <v>224</v>
      </c>
      <c r="B19" s="353"/>
      <c r="C19" s="50"/>
      <c r="D19" s="108"/>
      <c r="E19" s="109"/>
      <c r="F19" s="110"/>
      <c r="G19" s="51"/>
      <c r="H19" s="295"/>
      <c r="I19" s="296"/>
      <c r="J19" s="107"/>
      <c r="K19" s="352" t="s">
        <v>224</v>
      </c>
      <c r="L19" s="353"/>
      <c r="M19" s="50"/>
      <c r="N19" s="108"/>
      <c r="O19" s="109"/>
      <c r="P19" s="110"/>
      <c r="Q19" s="51"/>
      <c r="R19" s="295"/>
      <c r="S19" s="296"/>
      <c r="T19" s="107"/>
      <c r="U19" s="352" t="s">
        <v>224</v>
      </c>
      <c r="V19" s="353"/>
      <c r="W19" s="50"/>
      <c r="X19" s="108"/>
      <c r="Y19" s="109"/>
      <c r="Z19" s="110"/>
      <c r="AA19" s="51"/>
      <c r="AB19" s="295"/>
      <c r="AC19" s="296"/>
      <c r="AD19" s="1"/>
    </row>
    <row r="20" spans="1:30" ht="13.5" thickBot="1" x14ac:dyDescent="0.25">
      <c r="A20" s="170" t="s">
        <v>189</v>
      </c>
      <c r="B20" s="171"/>
      <c r="C20" s="112">
        <v>8</v>
      </c>
      <c r="D20" s="116">
        <f>CEILING((15%*N8),5)</f>
        <v>15</v>
      </c>
      <c r="E20" s="116" t="s">
        <v>60</v>
      </c>
      <c r="F20" s="117">
        <f>CEILING((17.5%*N8),5)</f>
        <v>20</v>
      </c>
      <c r="G20" s="114">
        <v>3</v>
      </c>
      <c r="H20" s="305"/>
      <c r="I20" s="306"/>
      <c r="J20" s="107"/>
      <c r="K20" s="172" t="s">
        <v>186</v>
      </c>
      <c r="L20" s="173"/>
      <c r="M20" s="112">
        <v>10</v>
      </c>
      <c r="N20" s="113">
        <f>CEILING((20%*N8),5)</f>
        <v>20</v>
      </c>
      <c r="O20" s="114" t="s">
        <v>60</v>
      </c>
      <c r="P20" s="115">
        <f>CEILING((23%*N8),5)</f>
        <v>25</v>
      </c>
      <c r="Q20" s="114">
        <v>3</v>
      </c>
      <c r="R20" s="305"/>
      <c r="S20" s="306"/>
      <c r="T20" s="107"/>
      <c r="U20" s="172" t="s">
        <v>61</v>
      </c>
      <c r="V20" s="173"/>
      <c r="W20" s="112">
        <v>8</v>
      </c>
      <c r="X20" s="113">
        <f>CEILING((20%*N8),5)</f>
        <v>20</v>
      </c>
      <c r="Y20" s="114" t="s">
        <v>60</v>
      </c>
      <c r="Z20" s="115">
        <f>CEILING((25%*N8),5)</f>
        <v>25</v>
      </c>
      <c r="AA20" s="114">
        <v>3</v>
      </c>
      <c r="AB20" s="305"/>
      <c r="AC20" s="306"/>
      <c r="AD20" s="1"/>
    </row>
    <row r="21" spans="1:30" ht="15" customHeight="1" x14ac:dyDescent="0.2">
      <c r="A21" s="311" t="s">
        <v>311</v>
      </c>
      <c r="B21" s="312"/>
      <c r="C21" s="103">
        <v>8</v>
      </c>
      <c r="D21" s="104">
        <f>CEILING((18.5%*N8),5)</f>
        <v>20</v>
      </c>
      <c r="E21" s="75" t="s">
        <v>60</v>
      </c>
      <c r="F21" s="105">
        <f>CEILING((21%*N8),5)</f>
        <v>25</v>
      </c>
      <c r="G21" s="106">
        <v>3</v>
      </c>
      <c r="H21" s="343"/>
      <c r="I21" s="344"/>
      <c r="J21" s="107"/>
      <c r="K21" s="174" t="s">
        <v>41</v>
      </c>
      <c r="L21" s="175"/>
      <c r="M21" s="103">
        <v>8</v>
      </c>
      <c r="N21" s="104">
        <f>CEILING((20%*N8),5)</f>
        <v>20</v>
      </c>
      <c r="O21" s="106" t="s">
        <v>60</v>
      </c>
      <c r="P21" s="105">
        <f>CEILING((22.5%*N8),5)</f>
        <v>25</v>
      </c>
      <c r="Q21" s="106">
        <v>3</v>
      </c>
      <c r="R21" s="343"/>
      <c r="S21" s="344"/>
      <c r="T21" s="107"/>
      <c r="U21" s="174" t="s">
        <v>319</v>
      </c>
      <c r="V21" s="175"/>
      <c r="W21" s="103">
        <v>8</v>
      </c>
      <c r="X21" s="118">
        <f>CEILING((22.5%*N8),5)</f>
        <v>25</v>
      </c>
      <c r="Y21" s="119" t="s">
        <v>60</v>
      </c>
      <c r="Z21" s="120">
        <f>CEILING((25%*N8),5)</f>
        <v>25</v>
      </c>
      <c r="AA21" s="106">
        <v>3</v>
      </c>
      <c r="AB21" s="343"/>
      <c r="AC21" s="344"/>
      <c r="AD21" s="1"/>
    </row>
    <row r="22" spans="1:30" x14ac:dyDescent="0.2">
      <c r="A22" s="345" t="s">
        <v>224</v>
      </c>
      <c r="B22" s="346"/>
      <c r="C22" s="42"/>
      <c r="D22" s="108"/>
      <c r="E22" s="109"/>
      <c r="F22" s="110"/>
      <c r="G22" s="109"/>
      <c r="H22" s="295"/>
      <c r="I22" s="296"/>
      <c r="J22" s="107"/>
      <c r="K22" s="345" t="s">
        <v>224</v>
      </c>
      <c r="L22" s="346"/>
      <c r="M22" s="42"/>
      <c r="N22" s="108"/>
      <c r="O22" s="109"/>
      <c r="P22" s="110"/>
      <c r="Q22" s="109"/>
      <c r="R22" s="295"/>
      <c r="S22" s="296"/>
      <c r="T22" s="107"/>
      <c r="U22" s="345" t="s">
        <v>224</v>
      </c>
      <c r="V22" s="346"/>
      <c r="W22" s="42"/>
      <c r="X22" s="108"/>
      <c r="Y22" s="109"/>
      <c r="Z22" s="110"/>
      <c r="AA22" s="109"/>
      <c r="AB22" s="295"/>
      <c r="AC22" s="296"/>
      <c r="AD22" s="1"/>
    </row>
    <row r="23" spans="1:30" ht="12.75" x14ac:dyDescent="0.2">
      <c r="A23" s="172" t="s">
        <v>82</v>
      </c>
      <c r="B23" s="173"/>
      <c r="C23" s="111">
        <v>8</v>
      </c>
      <c r="D23" s="108">
        <f>CEILING((15%*Q8),5)</f>
        <v>15</v>
      </c>
      <c r="E23" s="109" t="s">
        <v>60</v>
      </c>
      <c r="F23" s="110">
        <f>CEILING((18.5%*Q8),5)</f>
        <v>20</v>
      </c>
      <c r="G23" s="109">
        <v>3</v>
      </c>
      <c r="H23" s="295"/>
      <c r="I23" s="296"/>
      <c r="J23" s="107"/>
      <c r="K23" s="172" t="s">
        <v>17</v>
      </c>
      <c r="L23" s="173"/>
      <c r="M23" s="111">
        <v>8</v>
      </c>
      <c r="N23" s="108">
        <f>CEILING((18.5%*Q8),5)</f>
        <v>20</v>
      </c>
      <c r="O23" s="109" t="s">
        <v>60</v>
      </c>
      <c r="P23" s="110">
        <f>CEILING((21%*Q8),5)</f>
        <v>25</v>
      </c>
      <c r="Q23" s="109">
        <v>3</v>
      </c>
      <c r="R23" s="295"/>
      <c r="S23" s="296"/>
      <c r="T23" s="107"/>
      <c r="U23" s="297" t="s">
        <v>285</v>
      </c>
      <c r="V23" s="298"/>
      <c r="W23" s="111">
        <v>8</v>
      </c>
      <c r="X23" s="108">
        <f>CEILING((20%*Q8),5)</f>
        <v>20</v>
      </c>
      <c r="Y23" s="109" t="s">
        <v>60</v>
      </c>
      <c r="Z23" s="110">
        <f>CEILING((22.5%*Q8),5)</f>
        <v>25</v>
      </c>
      <c r="AA23" s="109">
        <v>3</v>
      </c>
      <c r="AB23" s="295"/>
      <c r="AC23" s="296"/>
      <c r="AD23" s="1"/>
    </row>
    <row r="24" spans="1:30" x14ac:dyDescent="0.2">
      <c r="A24" s="352" t="s">
        <v>224</v>
      </c>
      <c r="B24" s="353"/>
      <c r="C24" s="50"/>
      <c r="D24" s="108"/>
      <c r="E24" s="109"/>
      <c r="F24" s="110"/>
      <c r="G24" s="51"/>
      <c r="H24" s="295"/>
      <c r="I24" s="296"/>
      <c r="J24" s="107"/>
      <c r="K24" s="352" t="s">
        <v>224</v>
      </c>
      <c r="L24" s="353"/>
      <c r="M24" s="50"/>
      <c r="N24" s="108"/>
      <c r="O24" s="109"/>
      <c r="P24" s="110"/>
      <c r="Q24" s="51"/>
      <c r="R24" s="295"/>
      <c r="S24" s="296"/>
      <c r="T24" s="107"/>
      <c r="U24" s="352" t="s">
        <v>224</v>
      </c>
      <c r="V24" s="353"/>
      <c r="W24" s="50"/>
      <c r="X24" s="108"/>
      <c r="Y24" s="109"/>
      <c r="Z24" s="110"/>
      <c r="AA24" s="51"/>
      <c r="AB24" s="295"/>
      <c r="AC24" s="296"/>
      <c r="AD24" s="1"/>
    </row>
    <row r="25" spans="1:30" ht="15.75" customHeight="1" thickBot="1" x14ac:dyDescent="0.25">
      <c r="A25" s="172" t="s">
        <v>20</v>
      </c>
      <c r="B25" s="173"/>
      <c r="C25" s="112">
        <v>20</v>
      </c>
      <c r="D25" s="113">
        <v>20</v>
      </c>
      <c r="E25" s="114" t="s">
        <v>60</v>
      </c>
      <c r="F25" s="115">
        <v>35</v>
      </c>
      <c r="G25" s="114">
        <v>3</v>
      </c>
      <c r="H25" s="305"/>
      <c r="I25" s="306"/>
      <c r="J25" s="107"/>
      <c r="K25" s="170" t="s">
        <v>196</v>
      </c>
      <c r="L25" s="171"/>
      <c r="M25" s="112">
        <v>15</v>
      </c>
      <c r="N25" s="357" t="s">
        <v>59</v>
      </c>
      <c r="O25" s="358"/>
      <c r="P25" s="359"/>
      <c r="Q25" s="114">
        <v>3</v>
      </c>
      <c r="R25" s="305"/>
      <c r="S25" s="306"/>
      <c r="T25" s="107"/>
      <c r="U25" s="172" t="s">
        <v>18</v>
      </c>
      <c r="V25" s="173"/>
      <c r="W25" s="112">
        <v>30</v>
      </c>
      <c r="X25" s="113">
        <v>15</v>
      </c>
      <c r="Y25" s="114" t="s">
        <v>60</v>
      </c>
      <c r="Z25" s="115">
        <v>45</v>
      </c>
      <c r="AA25" s="114">
        <v>3</v>
      </c>
      <c r="AB25" s="305"/>
      <c r="AC25" s="306"/>
      <c r="AD25" s="1"/>
    </row>
    <row r="26" spans="1:30" ht="12.75" x14ac:dyDescent="0.2">
      <c r="A26" s="311" t="s">
        <v>312</v>
      </c>
      <c r="B26" s="312"/>
      <c r="C26" s="103">
        <v>8</v>
      </c>
      <c r="D26" s="104">
        <f>CEILING((22.5%*Q8),5)</f>
        <v>25</v>
      </c>
      <c r="E26" s="106" t="s">
        <v>60</v>
      </c>
      <c r="F26" s="105">
        <f>CEILING((25%*Q8),5)</f>
        <v>25</v>
      </c>
      <c r="G26" s="106">
        <v>3</v>
      </c>
      <c r="H26" s="343"/>
      <c r="I26" s="344"/>
      <c r="J26" s="107"/>
      <c r="K26" s="311" t="s">
        <v>288</v>
      </c>
      <c r="L26" s="312"/>
      <c r="M26" s="103">
        <v>8</v>
      </c>
      <c r="N26" s="104">
        <f>CEILING((17.5%*Q8),5)</f>
        <v>20</v>
      </c>
      <c r="O26" s="106" t="s">
        <v>60</v>
      </c>
      <c r="P26" s="105">
        <f>CEILING((20%*Q8),5)</f>
        <v>20</v>
      </c>
      <c r="Q26" s="106">
        <v>3</v>
      </c>
      <c r="R26" s="343"/>
      <c r="S26" s="344"/>
      <c r="T26" s="107"/>
      <c r="U26" s="311" t="s">
        <v>286</v>
      </c>
      <c r="V26" s="312"/>
      <c r="W26" s="103">
        <v>8</v>
      </c>
      <c r="X26" s="104">
        <f>CEILING((57.5%*Q8),5)</f>
        <v>60</v>
      </c>
      <c r="Y26" s="106" t="s">
        <v>60</v>
      </c>
      <c r="Z26" s="105">
        <f>CEILING((62.5%*Q8),5)</f>
        <v>65</v>
      </c>
      <c r="AA26" s="106">
        <v>3</v>
      </c>
      <c r="AB26" s="343"/>
      <c r="AC26" s="344"/>
      <c r="AD26" s="1"/>
    </row>
    <row r="27" spans="1:30" x14ac:dyDescent="0.2">
      <c r="A27" s="345" t="s">
        <v>224</v>
      </c>
      <c r="B27" s="346"/>
      <c r="C27" s="42"/>
      <c r="D27" s="108"/>
      <c r="E27" s="109"/>
      <c r="F27" s="110"/>
      <c r="G27" s="109"/>
      <c r="H27" s="295"/>
      <c r="I27" s="296"/>
      <c r="J27" s="107"/>
      <c r="K27" s="345" t="s">
        <v>224</v>
      </c>
      <c r="L27" s="346"/>
      <c r="M27" s="42"/>
      <c r="N27" s="108"/>
      <c r="O27" s="109"/>
      <c r="P27" s="110"/>
      <c r="Q27" s="109"/>
      <c r="R27" s="295"/>
      <c r="S27" s="296"/>
      <c r="T27" s="107"/>
      <c r="U27" s="345" t="s">
        <v>224</v>
      </c>
      <c r="V27" s="346"/>
      <c r="W27" s="42"/>
      <c r="X27" s="108"/>
      <c r="Y27" s="109"/>
      <c r="Z27" s="110"/>
      <c r="AA27" s="109"/>
      <c r="AB27" s="295"/>
      <c r="AC27" s="296"/>
      <c r="AD27" s="1"/>
    </row>
    <row r="28" spans="1:30" ht="15" customHeight="1" x14ac:dyDescent="0.2">
      <c r="A28" s="297" t="s">
        <v>276</v>
      </c>
      <c r="B28" s="298"/>
      <c r="C28" s="111">
        <v>8</v>
      </c>
      <c r="D28" s="108">
        <f>CEILING((72.5%*N8),5)</f>
        <v>75</v>
      </c>
      <c r="E28" s="109" t="s">
        <v>60</v>
      </c>
      <c r="F28" s="110">
        <f>CEILING((77.5%*N8),5)</f>
        <v>80</v>
      </c>
      <c r="G28" s="109">
        <v>3</v>
      </c>
      <c r="H28" s="295"/>
      <c r="I28" s="296"/>
      <c r="J28" s="107"/>
      <c r="K28" s="172" t="s">
        <v>88</v>
      </c>
      <c r="L28" s="173"/>
      <c r="M28" s="111">
        <v>8</v>
      </c>
      <c r="N28" s="108">
        <f>CEILING((50%*N8),5)</f>
        <v>50</v>
      </c>
      <c r="O28" s="109" t="s">
        <v>60</v>
      </c>
      <c r="P28" s="110">
        <f>CEILING((52.5%*N8),5)</f>
        <v>55</v>
      </c>
      <c r="Q28" s="109">
        <v>3</v>
      </c>
      <c r="R28" s="295"/>
      <c r="S28" s="296"/>
      <c r="T28" s="107"/>
      <c r="U28" s="172" t="s">
        <v>320</v>
      </c>
      <c r="V28" s="173"/>
      <c r="W28" s="111">
        <v>8</v>
      </c>
      <c r="X28" s="347" t="s">
        <v>59</v>
      </c>
      <c r="Y28" s="348"/>
      <c r="Z28" s="349"/>
      <c r="AA28" s="109">
        <v>3</v>
      </c>
      <c r="AB28" s="295" t="s">
        <v>321</v>
      </c>
      <c r="AC28" s="296"/>
      <c r="AD28" s="1"/>
    </row>
    <row r="29" spans="1:30" x14ac:dyDescent="0.2">
      <c r="A29" s="352" t="s">
        <v>224</v>
      </c>
      <c r="B29" s="353"/>
      <c r="C29" s="50"/>
      <c r="D29" s="108"/>
      <c r="E29" s="109"/>
      <c r="F29" s="110"/>
      <c r="G29" s="51"/>
      <c r="H29" s="295"/>
      <c r="I29" s="296"/>
      <c r="J29" s="107"/>
      <c r="K29" s="352" t="s">
        <v>224</v>
      </c>
      <c r="L29" s="353"/>
      <c r="M29" s="50"/>
      <c r="N29" s="108"/>
      <c r="O29" s="109"/>
      <c r="P29" s="110"/>
      <c r="Q29" s="51"/>
      <c r="R29" s="295"/>
      <c r="S29" s="296"/>
      <c r="T29" s="107"/>
      <c r="U29" s="352" t="s">
        <v>224</v>
      </c>
      <c r="V29" s="353"/>
      <c r="W29" s="50"/>
      <c r="X29" s="108"/>
      <c r="Y29" s="109"/>
      <c r="Z29" s="110"/>
      <c r="AA29" s="51"/>
      <c r="AB29" s="295"/>
      <c r="AC29" s="296"/>
      <c r="AD29" s="1"/>
    </row>
    <row r="30" spans="1:30" ht="15.75" customHeight="1" thickBot="1" x14ac:dyDescent="0.25">
      <c r="A30" s="172" t="s">
        <v>36</v>
      </c>
      <c r="B30" s="173"/>
      <c r="C30" s="112">
        <v>16</v>
      </c>
      <c r="D30" s="357" t="s">
        <v>59</v>
      </c>
      <c r="E30" s="358"/>
      <c r="F30" s="359"/>
      <c r="G30" s="114">
        <v>3</v>
      </c>
      <c r="H30" s="305"/>
      <c r="I30" s="306"/>
      <c r="J30" s="107"/>
      <c r="K30" s="303" t="s">
        <v>314</v>
      </c>
      <c r="L30" s="304"/>
      <c r="M30" s="112">
        <v>16</v>
      </c>
      <c r="N30" s="113">
        <v>15</v>
      </c>
      <c r="O30" s="114" t="s">
        <v>60</v>
      </c>
      <c r="P30" s="115">
        <v>30</v>
      </c>
      <c r="Q30" s="114">
        <v>3</v>
      </c>
      <c r="R30" s="305"/>
      <c r="S30" s="306"/>
      <c r="T30" s="107"/>
      <c r="U30" s="170" t="s">
        <v>190</v>
      </c>
      <c r="V30" s="171"/>
      <c r="W30" s="112" t="s">
        <v>318</v>
      </c>
      <c r="X30" s="357" t="s">
        <v>59</v>
      </c>
      <c r="Y30" s="358"/>
      <c r="Z30" s="359"/>
      <c r="AA30" s="114">
        <v>3</v>
      </c>
      <c r="AB30" s="305"/>
      <c r="AC30" s="306"/>
      <c r="AD30" s="1"/>
    </row>
    <row r="31" spans="1:30" ht="12.75" x14ac:dyDescent="0.2">
      <c r="A31" s="360"/>
      <c r="B31" s="361"/>
      <c r="C31" s="103"/>
      <c r="D31" s="104"/>
      <c r="E31" s="106"/>
      <c r="F31" s="105"/>
      <c r="G31" s="106"/>
      <c r="H31" s="343"/>
      <c r="I31" s="344"/>
      <c r="J31" s="107"/>
      <c r="K31" s="360"/>
      <c r="L31" s="361"/>
      <c r="M31" s="103"/>
      <c r="N31" s="104"/>
      <c r="O31" s="106"/>
      <c r="P31" s="105"/>
      <c r="Q31" s="106"/>
      <c r="R31" s="343"/>
      <c r="S31" s="344"/>
      <c r="T31" s="107"/>
      <c r="U31" s="360"/>
      <c r="V31" s="361"/>
      <c r="W31" s="103"/>
      <c r="X31" s="104"/>
      <c r="Y31" s="106"/>
      <c r="Z31" s="105"/>
      <c r="AA31" s="106"/>
      <c r="AB31" s="343"/>
      <c r="AC31" s="344"/>
      <c r="AD31" s="1"/>
    </row>
    <row r="32" spans="1:30" ht="12.75" x14ac:dyDescent="0.2">
      <c r="A32" s="362"/>
      <c r="B32" s="363"/>
      <c r="C32" s="42"/>
      <c r="D32" s="108"/>
      <c r="E32" s="109"/>
      <c r="F32" s="110"/>
      <c r="G32" s="109"/>
      <c r="H32" s="295"/>
      <c r="I32" s="296"/>
      <c r="J32" s="107"/>
      <c r="K32" s="362"/>
      <c r="L32" s="363"/>
      <c r="M32" s="42"/>
      <c r="N32" s="108"/>
      <c r="O32" s="109"/>
      <c r="P32" s="110"/>
      <c r="Q32" s="109"/>
      <c r="R32" s="295"/>
      <c r="S32" s="296"/>
      <c r="T32" s="107"/>
      <c r="U32" s="362"/>
      <c r="V32" s="363"/>
      <c r="W32" s="42"/>
      <c r="X32" s="108"/>
      <c r="Y32" s="109"/>
      <c r="Z32" s="110"/>
      <c r="AA32" s="109"/>
      <c r="AB32" s="295"/>
      <c r="AC32" s="296"/>
      <c r="AD32" s="1"/>
    </row>
    <row r="33" spans="1:30" ht="12.75" x14ac:dyDescent="0.2">
      <c r="A33" s="362"/>
      <c r="B33" s="363"/>
      <c r="C33" s="111"/>
      <c r="D33" s="108"/>
      <c r="E33" s="109"/>
      <c r="F33" s="110"/>
      <c r="G33" s="109"/>
      <c r="H33" s="295"/>
      <c r="I33" s="296"/>
      <c r="J33" s="107"/>
      <c r="K33" s="362"/>
      <c r="L33" s="363"/>
      <c r="M33" s="111"/>
      <c r="N33" s="108"/>
      <c r="O33" s="109"/>
      <c r="P33" s="110"/>
      <c r="Q33" s="109"/>
      <c r="R33" s="295"/>
      <c r="S33" s="296"/>
      <c r="T33" s="107"/>
      <c r="U33" s="362"/>
      <c r="V33" s="363"/>
      <c r="W33" s="111"/>
      <c r="X33" s="108"/>
      <c r="Y33" s="109"/>
      <c r="Z33" s="110"/>
      <c r="AA33" s="109"/>
      <c r="AB33" s="295"/>
      <c r="AC33" s="296"/>
      <c r="AD33" s="1"/>
    </row>
    <row r="34" spans="1:30" x14ac:dyDescent="0.2">
      <c r="A34" s="352"/>
      <c r="B34" s="353"/>
      <c r="C34" s="50"/>
      <c r="D34" s="108"/>
      <c r="E34" s="109"/>
      <c r="F34" s="110"/>
      <c r="G34" s="51"/>
      <c r="H34" s="295"/>
      <c r="I34" s="296"/>
      <c r="J34" s="107"/>
      <c r="K34" s="352"/>
      <c r="L34" s="353"/>
      <c r="M34" s="50"/>
      <c r="N34" s="108"/>
      <c r="O34" s="109"/>
      <c r="P34" s="110"/>
      <c r="Q34" s="51"/>
      <c r="R34" s="295"/>
      <c r="S34" s="296"/>
      <c r="T34" s="107"/>
      <c r="U34" s="352"/>
      <c r="V34" s="353"/>
      <c r="W34" s="50"/>
      <c r="X34" s="108"/>
      <c r="Y34" s="109"/>
      <c r="Z34" s="110"/>
      <c r="AA34" s="51"/>
      <c r="AB34" s="295"/>
      <c r="AC34" s="296"/>
      <c r="AD34" s="1"/>
    </row>
    <row r="35" spans="1:30" ht="13.5" thickBot="1" x14ac:dyDescent="0.25">
      <c r="A35" s="364"/>
      <c r="B35" s="365"/>
      <c r="C35" s="112"/>
      <c r="D35" s="113"/>
      <c r="E35" s="114"/>
      <c r="F35" s="115"/>
      <c r="G35" s="114"/>
      <c r="H35" s="305"/>
      <c r="I35" s="306"/>
      <c r="J35" s="107"/>
      <c r="K35" s="364"/>
      <c r="L35" s="365"/>
      <c r="M35" s="112"/>
      <c r="N35" s="113"/>
      <c r="O35" s="114"/>
      <c r="P35" s="115"/>
      <c r="Q35" s="114"/>
      <c r="R35" s="305"/>
      <c r="S35" s="306"/>
      <c r="T35" s="107"/>
      <c r="U35" s="364"/>
      <c r="V35" s="365"/>
      <c r="W35" s="112"/>
      <c r="X35" s="113"/>
      <c r="Y35" s="114"/>
      <c r="Z35" s="115"/>
      <c r="AA35" s="114"/>
      <c r="AB35" s="305"/>
      <c r="AC35" s="306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ht="12.75" x14ac:dyDescent="0.2">
      <c r="A41" s="360"/>
      <c r="B41" s="361"/>
      <c r="C41" s="103"/>
      <c r="D41" s="104"/>
      <c r="E41" s="106"/>
      <c r="F41" s="105"/>
      <c r="G41" s="106"/>
      <c r="H41" s="343"/>
      <c r="I41" s="344"/>
      <c r="J41" s="107"/>
      <c r="K41" s="360"/>
      <c r="L41" s="361"/>
      <c r="M41" s="103"/>
      <c r="N41" s="104"/>
      <c r="O41" s="106"/>
      <c r="P41" s="105"/>
      <c r="Q41" s="106"/>
      <c r="R41" s="343"/>
      <c r="S41" s="344"/>
      <c r="T41" s="107"/>
      <c r="U41" s="360"/>
      <c r="V41" s="361"/>
      <c r="W41" s="103"/>
      <c r="X41" s="104"/>
      <c r="Y41" s="106"/>
      <c r="Z41" s="105"/>
      <c r="AA41" s="106"/>
      <c r="AB41" s="343"/>
      <c r="AC41" s="344"/>
      <c r="AD41" s="1"/>
    </row>
    <row r="42" spans="1:30" ht="15" customHeight="1" x14ac:dyDescent="0.2">
      <c r="A42" s="362"/>
      <c r="B42" s="363"/>
      <c r="C42" s="42"/>
      <c r="D42" s="108"/>
      <c r="E42" s="109"/>
      <c r="F42" s="110"/>
      <c r="G42" s="109"/>
      <c r="H42" s="295"/>
      <c r="I42" s="296"/>
      <c r="J42" s="107"/>
      <c r="K42" s="362"/>
      <c r="L42" s="363"/>
      <c r="M42" s="42"/>
      <c r="N42" s="108"/>
      <c r="O42" s="109"/>
      <c r="P42" s="110"/>
      <c r="Q42" s="109"/>
      <c r="R42" s="295"/>
      <c r="S42" s="296"/>
      <c r="T42" s="107"/>
      <c r="U42" s="362"/>
      <c r="V42" s="363"/>
      <c r="W42" s="42"/>
      <c r="X42" s="108"/>
      <c r="Y42" s="109"/>
      <c r="Z42" s="110"/>
      <c r="AA42" s="109"/>
      <c r="AB42" s="295"/>
      <c r="AC42" s="296"/>
      <c r="AD42" s="1"/>
    </row>
    <row r="43" spans="1:30" ht="12.75" x14ac:dyDescent="0.2">
      <c r="A43" s="362"/>
      <c r="B43" s="363"/>
      <c r="C43" s="111"/>
      <c r="D43" s="108"/>
      <c r="E43" s="109"/>
      <c r="F43" s="110"/>
      <c r="G43" s="109"/>
      <c r="H43" s="295"/>
      <c r="I43" s="296"/>
      <c r="J43" s="107"/>
      <c r="K43" s="362"/>
      <c r="L43" s="363"/>
      <c r="M43" s="111"/>
      <c r="N43" s="108"/>
      <c r="O43" s="109"/>
      <c r="P43" s="110"/>
      <c r="Q43" s="109"/>
      <c r="R43" s="295"/>
      <c r="S43" s="296"/>
      <c r="T43" s="107"/>
      <c r="U43" s="362"/>
      <c r="V43" s="363"/>
      <c r="W43" s="111"/>
      <c r="X43" s="108"/>
      <c r="Y43" s="109"/>
      <c r="Z43" s="110"/>
      <c r="AA43" s="109"/>
      <c r="AB43" s="295"/>
      <c r="AC43" s="296"/>
      <c r="AD43" s="1"/>
    </row>
    <row r="44" spans="1:30" x14ac:dyDescent="0.2">
      <c r="A44" s="352"/>
      <c r="B44" s="353"/>
      <c r="C44" s="50"/>
      <c r="D44" s="108"/>
      <c r="E44" s="109"/>
      <c r="F44" s="110"/>
      <c r="G44" s="51"/>
      <c r="H44" s="295"/>
      <c r="I44" s="296"/>
      <c r="J44" s="107"/>
      <c r="K44" s="352"/>
      <c r="L44" s="353"/>
      <c r="M44" s="50"/>
      <c r="N44" s="108"/>
      <c r="O44" s="109"/>
      <c r="P44" s="110"/>
      <c r="Q44" s="51"/>
      <c r="R44" s="295"/>
      <c r="S44" s="296"/>
      <c r="T44" s="107"/>
      <c r="U44" s="352"/>
      <c r="V44" s="353"/>
      <c r="W44" s="50"/>
      <c r="X44" s="108"/>
      <c r="Y44" s="109"/>
      <c r="Z44" s="110"/>
      <c r="AA44" s="51"/>
      <c r="AB44" s="295"/>
      <c r="AC44" s="296"/>
      <c r="AD44" s="1"/>
    </row>
    <row r="45" spans="1:30" ht="13.5" thickBot="1" x14ac:dyDescent="0.25">
      <c r="A45" s="364"/>
      <c r="B45" s="365"/>
      <c r="C45" s="112"/>
      <c r="D45" s="113"/>
      <c r="E45" s="114"/>
      <c r="F45" s="115"/>
      <c r="G45" s="114"/>
      <c r="H45" s="305"/>
      <c r="I45" s="306"/>
      <c r="J45" s="107"/>
      <c r="K45" s="364"/>
      <c r="L45" s="365"/>
      <c r="M45" s="112"/>
      <c r="N45" s="113"/>
      <c r="O45" s="114"/>
      <c r="P45" s="115"/>
      <c r="Q45" s="114"/>
      <c r="R45" s="305"/>
      <c r="S45" s="306"/>
      <c r="T45" s="107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3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D30:F30"/>
    <mergeCell ref="H30:I30"/>
    <mergeCell ref="K30:L30"/>
    <mergeCell ref="R30:S30"/>
    <mergeCell ref="U30:V30"/>
    <mergeCell ref="AB28:AC28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X28:Z28"/>
    <mergeCell ref="A27:B27"/>
    <mergeCell ref="H27:I27"/>
    <mergeCell ref="K27:L27"/>
    <mergeCell ref="R27:S27"/>
    <mergeCell ref="U27:V27"/>
    <mergeCell ref="AB27:AC27"/>
    <mergeCell ref="AB25:AC25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N25:P25"/>
    <mergeCell ref="R25:S25"/>
    <mergeCell ref="U25:V25"/>
    <mergeCell ref="A24:B24"/>
    <mergeCell ref="H24:I24"/>
    <mergeCell ref="K24:L24"/>
    <mergeCell ref="R24:S24"/>
    <mergeCell ref="U24:V24"/>
    <mergeCell ref="AB24:AC24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5:B15"/>
    <mergeCell ref="H15:I15"/>
    <mergeCell ref="K15:L15"/>
    <mergeCell ref="R15:S15"/>
    <mergeCell ref="U15:V15"/>
    <mergeCell ref="AB15:AC15"/>
    <mergeCell ref="X13:Z13"/>
    <mergeCell ref="AB13:AC13"/>
    <mergeCell ref="A14:B14"/>
    <mergeCell ref="H14:I14"/>
    <mergeCell ref="K14:L14"/>
    <mergeCell ref="R14:S14"/>
    <mergeCell ref="U14:V14"/>
    <mergeCell ref="AB14:AC14"/>
    <mergeCell ref="A13:B13"/>
    <mergeCell ref="D13:F13"/>
    <mergeCell ref="H13:I13"/>
    <mergeCell ref="K13:L13"/>
    <mergeCell ref="R13:S13"/>
    <mergeCell ref="U13:V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6:F19 D21:F24 D26:F29 D31:F34 D41:F44 N11:P14 N16:P19 N21:P24 N26:P29 N31:P34 N41:P44 D14:F14 X16:Z19 Q11:R45 X22:Z24 X31:Z34 X41:Z44 D36:F39 W11:W45 N36:P39 X36:Z39 M11:M45 X14:Z14 C11:C45 D11:F12 X11:Z12 S11:S12 S14:S45 X26:Z27 X29:Z29 G11:I45 AA11:AC45">
    <cfRule type="expression" dxfId="471" priority="50" stopIfTrue="1">
      <formula>ISERROR(C11)</formula>
    </cfRule>
  </conditionalFormatting>
  <conditionalFormatting sqref="Q9:S9 AA9:AC9 G9:I9">
    <cfRule type="cellIs" dxfId="470" priority="49" stopIfTrue="1" operator="equal">
      <formula>0</formula>
    </cfRule>
  </conditionalFormatting>
  <conditionalFormatting sqref="A15:B16 A18:B18 A20:B21">
    <cfRule type="expression" dxfId="469" priority="48" stopIfTrue="1">
      <formula>AND(XFA15&gt;0,A15=0)</formula>
    </cfRule>
  </conditionalFormatting>
  <conditionalFormatting sqref="U11:V11 U16:V16 U28:V28">
    <cfRule type="expression" dxfId="468" priority="47" stopIfTrue="1">
      <formula>AND(#REF!&gt;0,U11=0)</formula>
    </cfRule>
  </conditionalFormatting>
  <conditionalFormatting sqref="A30:B30 K11:L11 K20:L20 U16:V16 U28:V28">
    <cfRule type="expression" dxfId="467" priority="46" stopIfTrue="1">
      <formula>AND(#REF!&gt;0,A11=0)</formula>
    </cfRule>
  </conditionalFormatting>
  <conditionalFormatting sqref="K21:L21 K23:L23 U21:V21">
    <cfRule type="expression" dxfId="466" priority="45" stopIfTrue="1">
      <formula>AND(#REF!&gt;0,K21=0)</formula>
    </cfRule>
  </conditionalFormatting>
  <conditionalFormatting sqref="K21:L21 K23:L23">
    <cfRule type="expression" dxfId="465" priority="44" stopIfTrue="1">
      <formula>AND(G21&gt;0,K21=0)</formula>
    </cfRule>
  </conditionalFormatting>
  <conditionalFormatting sqref="K21:L21">
    <cfRule type="expression" dxfId="464" priority="43" stopIfTrue="1">
      <formula>AND(G21&gt;0,K21=0)</formula>
    </cfRule>
  </conditionalFormatting>
  <conditionalFormatting sqref="K21:L21">
    <cfRule type="expression" dxfId="463" priority="42" stopIfTrue="1">
      <formula>AND(G21&gt;0,K21=0)</formula>
    </cfRule>
  </conditionalFormatting>
  <conditionalFormatting sqref="U11:V11">
    <cfRule type="expression" dxfId="462" priority="41" stopIfTrue="1">
      <formula>AND(Q11&gt;0,U11=0)</formula>
    </cfRule>
  </conditionalFormatting>
  <conditionalFormatting sqref="U11:V11">
    <cfRule type="expression" dxfId="461" priority="40" stopIfTrue="1">
      <formula>AND(Q11&gt;0,U11=0)</formula>
    </cfRule>
  </conditionalFormatting>
  <conditionalFormatting sqref="U11:V11">
    <cfRule type="expression" dxfId="460" priority="39" stopIfTrue="1">
      <formula>AND(Q11&gt;0,U11=0)</formula>
    </cfRule>
  </conditionalFormatting>
  <conditionalFormatting sqref="U16:V16 U21:V21">
    <cfRule type="expression" dxfId="459" priority="38" stopIfTrue="1">
      <formula>AND(Q16&gt;0,U16=0)</formula>
    </cfRule>
  </conditionalFormatting>
  <conditionalFormatting sqref="K11:L11">
    <cfRule type="expression" dxfId="458" priority="37" stopIfTrue="1">
      <formula>AND(G11&gt;0,K11=0)</formula>
    </cfRule>
  </conditionalFormatting>
  <conditionalFormatting sqref="K11:L11">
    <cfRule type="expression" dxfId="457" priority="36" stopIfTrue="1">
      <formula>AND(G11&gt;0,K11=0)</formula>
    </cfRule>
  </conditionalFormatting>
  <conditionalFormatting sqref="K11:L11 K20:L20">
    <cfRule type="expression" dxfId="456" priority="35" stopIfTrue="1">
      <formula>AND(#REF!&gt;0,K11=0)</formula>
    </cfRule>
  </conditionalFormatting>
  <conditionalFormatting sqref="K11:L11">
    <cfRule type="expression" dxfId="455" priority="34" stopIfTrue="1">
      <formula>AND(G11&gt;0,K11=0)</formula>
    </cfRule>
  </conditionalFormatting>
  <conditionalFormatting sqref="K11:L11">
    <cfRule type="expression" dxfId="454" priority="33" stopIfTrue="1">
      <formula>AND(G11&gt;0,K11=0)</formula>
    </cfRule>
  </conditionalFormatting>
  <conditionalFormatting sqref="K11:L11 K20:L20 U16:V16">
    <cfRule type="expression" dxfId="453" priority="32" stopIfTrue="1">
      <formula>AND(#REF!&gt;0,K11=0)</formula>
    </cfRule>
  </conditionalFormatting>
  <conditionalFormatting sqref="K20:L20">
    <cfRule type="expression" dxfId="452" priority="31" stopIfTrue="1">
      <formula>AND(G20&gt;0,K20=0)</formula>
    </cfRule>
  </conditionalFormatting>
  <conditionalFormatting sqref="K20:L20">
    <cfRule type="expression" dxfId="451" priority="30" stopIfTrue="1">
      <formula>AND(G20&gt;0,K20=0)</formula>
    </cfRule>
  </conditionalFormatting>
  <conditionalFormatting sqref="K21:L21">
    <cfRule type="expression" dxfId="450" priority="29" stopIfTrue="1">
      <formula>AND(G21&gt;0,K21=0)</formula>
    </cfRule>
  </conditionalFormatting>
  <conditionalFormatting sqref="K21:L21">
    <cfRule type="expression" dxfId="449" priority="28" stopIfTrue="1">
      <formula>AND(G21&gt;0,K21=0)</formula>
    </cfRule>
  </conditionalFormatting>
  <conditionalFormatting sqref="K23:L23">
    <cfRule type="expression" dxfId="448" priority="27" stopIfTrue="1">
      <formula>AND(G23&gt;0,K23=0)</formula>
    </cfRule>
  </conditionalFormatting>
  <conditionalFormatting sqref="K23:L23">
    <cfRule type="expression" dxfId="447" priority="26" stopIfTrue="1">
      <formula>AND(G23&gt;0,K23=0)</formula>
    </cfRule>
  </conditionalFormatting>
  <conditionalFormatting sqref="U11:V11">
    <cfRule type="expression" dxfId="446" priority="25" stopIfTrue="1">
      <formula>AND(Q11&gt;0,U11=0)</formula>
    </cfRule>
  </conditionalFormatting>
  <conditionalFormatting sqref="U11:V11">
    <cfRule type="expression" dxfId="445" priority="24" stopIfTrue="1">
      <formula>AND(Q11&gt;0,U11=0)</formula>
    </cfRule>
  </conditionalFormatting>
  <conditionalFormatting sqref="U11:V11">
    <cfRule type="expression" dxfId="444" priority="23" stopIfTrue="1">
      <formula>AND(Q11&gt;0,U11=0)</formula>
    </cfRule>
  </conditionalFormatting>
  <conditionalFormatting sqref="U16:V16">
    <cfRule type="expression" dxfId="443" priority="22" stopIfTrue="1">
      <formula>AND(Q16&gt;0,U16=0)</formula>
    </cfRule>
  </conditionalFormatting>
  <conditionalFormatting sqref="U16:V16">
    <cfRule type="expression" dxfId="442" priority="21" stopIfTrue="1">
      <formula>AND(Q16&gt;0,U16=0)</formula>
    </cfRule>
  </conditionalFormatting>
  <conditionalFormatting sqref="U20:V20">
    <cfRule type="expression" dxfId="441" priority="20" stopIfTrue="1">
      <formula>AND(Q20&gt;0,U20=0)</formula>
    </cfRule>
  </conditionalFormatting>
  <conditionalFormatting sqref="U20:V20">
    <cfRule type="expression" dxfId="440" priority="19" stopIfTrue="1">
      <formula>AND(Q20&gt;0,U20=0)</formula>
    </cfRule>
  </conditionalFormatting>
  <conditionalFormatting sqref="U20:V20">
    <cfRule type="expression" dxfId="439" priority="18" stopIfTrue="1">
      <formula>AND(Q20&gt;0,U20=0)</formula>
    </cfRule>
  </conditionalFormatting>
  <conditionalFormatting sqref="U20:V20">
    <cfRule type="expression" dxfId="438" priority="17" stopIfTrue="1">
      <formula>AND(Q20&gt;0,U20=0)</formula>
    </cfRule>
  </conditionalFormatting>
  <conditionalFormatting sqref="U21:V21">
    <cfRule type="expression" dxfId="437" priority="16" stopIfTrue="1">
      <formula>AND(Q21&gt;0,U21=0)</formula>
    </cfRule>
  </conditionalFormatting>
  <conditionalFormatting sqref="U21:V21">
    <cfRule type="expression" dxfId="436" priority="15" stopIfTrue="1">
      <formula>AND(Q21&gt;0,U21=0)</formula>
    </cfRule>
  </conditionalFormatting>
  <conditionalFormatting sqref="U25:V25">
    <cfRule type="expression" dxfId="435" priority="14" stopIfTrue="1">
      <formula>AND(Q25&gt;0,U25=0)</formula>
    </cfRule>
  </conditionalFormatting>
  <conditionalFormatting sqref="U25:V25">
    <cfRule type="expression" dxfId="434" priority="13" stopIfTrue="1">
      <formula>AND(Q25&gt;0,U25=0)</formula>
    </cfRule>
  </conditionalFormatting>
  <conditionalFormatting sqref="U28:V28">
    <cfRule type="expression" dxfId="433" priority="12" stopIfTrue="1">
      <formula>AND(Q28&gt;0,U28=0)</formula>
    </cfRule>
  </conditionalFormatting>
  <conditionalFormatting sqref="E11">
    <cfRule type="expression" dxfId="432" priority="11" stopIfTrue="1">
      <formula>ISERROR(E11)</formula>
    </cfRule>
  </conditionalFormatting>
  <conditionalFormatting sqref="Y11">
    <cfRule type="expression" dxfId="431" priority="10" stopIfTrue="1">
      <formula>ISERROR(Y11)</formula>
    </cfRule>
  </conditionalFormatting>
  <conditionalFormatting sqref="O16">
    <cfRule type="expression" dxfId="430" priority="9" stopIfTrue="1">
      <formula>ISERROR(O16)</formula>
    </cfRule>
  </conditionalFormatting>
  <conditionalFormatting sqref="E18">
    <cfRule type="expression" dxfId="429" priority="8" stopIfTrue="1">
      <formula>ISERROR(E18)</formula>
    </cfRule>
  </conditionalFormatting>
  <conditionalFormatting sqref="E18">
    <cfRule type="expression" dxfId="428" priority="7" stopIfTrue="1">
      <formula>ISERROR(E18)</formula>
    </cfRule>
  </conditionalFormatting>
  <conditionalFormatting sqref="O11">
    <cfRule type="expression" dxfId="427" priority="6" stopIfTrue="1">
      <formula>ISERROR(O11)</formula>
    </cfRule>
  </conditionalFormatting>
  <conditionalFormatting sqref="O11">
    <cfRule type="expression" dxfId="426" priority="5" stopIfTrue="1">
      <formula>ISERROR(O11)</formula>
    </cfRule>
  </conditionalFormatting>
  <conditionalFormatting sqref="Y16">
    <cfRule type="expression" dxfId="425" priority="4" stopIfTrue="1">
      <formula>ISERROR(Y16)</formula>
    </cfRule>
  </conditionalFormatting>
  <conditionalFormatting sqref="Y16">
    <cfRule type="expression" dxfId="424" priority="3" stopIfTrue="1">
      <formula>ISERROR(Y16)</formula>
    </cfRule>
  </conditionalFormatting>
  <conditionalFormatting sqref="E21">
    <cfRule type="expression" dxfId="423" priority="2" stopIfTrue="1">
      <formula>ISERROR(E21)</formula>
    </cfRule>
  </conditionalFormatting>
  <conditionalFormatting sqref="E21">
    <cfRule type="expression" dxfId="422" priority="1" stopIfTrue="1">
      <formula>ISERROR(E21)</formula>
    </cfRule>
  </conditionalFormatting>
  <dataValidations xWindow="863" yWindow="223" count="10">
    <dataValidation type="list" allowBlank="1" showInputMessage="1" promptTitle="Exercise Selection" prompt="Select the exercise based on the exercise class from the drop-down list. These exercises are listed on the MaxSheet worksheet." sqref="K28 U33 K45 U35:U36 K18 K33 K13 K35:K36 U30:U31 U11 K40:K41 U21:V21 U40:U41 K15 K30:K31 K25:K26 K43 U25:V25 U15 U28:V28 U26 U43 U23 K38 U38 A38 A40:A41 A20:A21 A11 A13 A33 A15:B15 A35:A36 A31 A45 A23 A43 A28 A25:A26 A16">
      <formula1>INDIRECT(HLOOKUP(XFA11,SECONDARYLOOKUP,2,FALSE))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H11:I11 AB41:AC41 AB21:AC21 AB31:AC31 AB16:AC16 AB11:AC11 H26:I26 AB26:AC26 R26:S26 R41:S41 R21:S21 R31:S31 R16:S16 R11:S11 H41:I41 H21:I21 H31:I31 H16:I16 AB36:AC36 R36:S36 H36:I36 R13">
      <formula1>Notes</formula1>
    </dataValidation>
    <dataValidation type="list" allowBlank="1" showInputMessage="1" showErrorMessage="1" sqref="H27:I30 AB42:AC44 AB32:AC35 R14:S15 H17:I20 AB37:AC37 AB17:AC20 AB12:AC15 R17:S20 AB22:AC25 R32:S35 H32:I35 R27:S30 R42:S45 R22:S25 H22:I25 H42:I45 H12:I15 R39:S40 H38 AB39:AC40 H37:I37 H39:I40 R38 R37:S37 AB38 R12:S12 AB27:AC30">
      <formula1>Notes</formula1>
    </dataValidation>
    <dataValidation allowBlank="1" showInputMessage="1" showErrorMessage="1" promptTitle="# of Repetitions" prompt="Manually enter the appropriate number of repetitions." sqref="C21 W26 W41 W31 W16 M11 W11 W21 C26 C41 M26 M41 M31 C31 C16 M16 C11 M21 W36 M36 C36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0:B3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1:L11 K20:L20 K21 U16:V16">
      <formula1>INDIRECT(HLOOKUP(#REF!,SECONDARYLOOKUP,2,FALSE))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B3:G3" r:id="rId4" display="3-Way Ham Touch X 9/leg"/>
    <hyperlink ref="B4:G4" r:id="rId5" display="Toe Reach Squat X 10"/>
    <hyperlink ref="B5:G5" r:id="rId6" display="Cuban Press Incline F8 X 8"/>
    <hyperlink ref="B6:G6" r:id="rId7" display="FWD Leg Cirlces 2X5/leg"/>
    <hyperlink ref="B7:G7" r:id="rId8" display="BKWD Leg Circles 2X5/leg"/>
    <hyperlink ref="L5:Q5" r:id="rId9" display="Tea Cup X 6/leg"/>
    <hyperlink ref="L6:Q6" r:id="rId10" display="Scap Push-Ups X 10"/>
    <hyperlink ref="L3:Q3" r:id="rId11" display="3-Way Ham Touch X 9/leg"/>
    <hyperlink ref="L4:Q4" r:id="rId12" display="Toe Reach Squat X 10"/>
    <hyperlink ref="V5:AA5" r:id="rId13" display="Standing D1 X 6/leg"/>
    <hyperlink ref="V6:AA6" r:id="rId14" display="Standing D2 X 6/leg"/>
    <hyperlink ref="V3:AA3" r:id="rId15" display="3-Way Ham Touch X 9/leg"/>
    <hyperlink ref="V4:AA4" r:id="rId16" display="Toe Reach Squat X 10"/>
    <hyperlink ref="A11:B11" r:id="rId17" display="Back Squat"/>
    <hyperlink ref="A13:B13" r:id="rId18" display="Prone Hip Flexor"/>
    <hyperlink ref="A15:B15" r:id="rId19" display="DB Row"/>
    <hyperlink ref="A18:B18" r:id="rId20" display="Lat Pull Down"/>
    <hyperlink ref="A20:B20" r:id="rId21" display="In-Line RDL"/>
    <hyperlink ref="A23:B23" r:id="rId22" display="DB Curl to Arnold"/>
    <hyperlink ref="A25:B25" r:id="rId23" display="Gopher U-Abs"/>
    <hyperlink ref="A30:B30" r:id="rId24" display="Full Bench Curl-Up"/>
    <hyperlink ref="K11:L11" r:id="rId25" display="Front Squat"/>
    <hyperlink ref="K13:L13" r:id="rId26" display="Ball Groin Squeeze"/>
    <hyperlink ref="K16:L16" r:id="rId27" display="Bench Press"/>
    <hyperlink ref="K20:L20" r:id="rId28" display="SL Calf Raises"/>
    <hyperlink ref="K18:L18" r:id="rId29" display="OH LAT Raise + F8"/>
    <hyperlink ref="K21:L21" r:id="rId30" display="DB Walking Lunge"/>
    <hyperlink ref="K23:L23" r:id="rId31" display="Sup-Pro Tri Ext"/>
    <hyperlink ref="K25:L25" r:id="rId32" display="Supermans"/>
    <hyperlink ref="K26:L26" r:id="rId33" display="Zottman Curls"/>
    <hyperlink ref="K28:L28" r:id="rId34" display="Zercher Good Morning"/>
    <hyperlink ref="U11:V11" r:id="rId35" display="Hex Deadlift"/>
    <hyperlink ref="U13:V13" r:id="rId36" display="Partner Neck"/>
    <hyperlink ref="U16:V16" r:id="rId37" display="Close Grip Bench"/>
    <hyperlink ref="U18:V18" r:id="rId38" display="Chin Grip Lat Pull"/>
    <hyperlink ref="U20:V20" r:id="rId39" display="DB RDL"/>
    <hyperlink ref="U21:V21" r:id="rId40" display="Bulgarian DB Squat"/>
    <hyperlink ref="U23:V23" r:id="rId41" display="Arnolds"/>
    <hyperlink ref="U25:V25" r:id="rId42" display="MB Twist"/>
    <hyperlink ref="U26:V26" r:id="rId43" display="Dips"/>
    <hyperlink ref="U28:V28" r:id="rId44" display="Nordic Ham Curls"/>
    <hyperlink ref="U30:V30" r:id="rId45" display="Prone Forearm Bridge"/>
    <hyperlink ref="A37:B37" r:id="rId46" display="Foam Roller"/>
    <hyperlink ref="A39:B39" r:id="rId47" display="Lying Wall Leg Shakes"/>
    <hyperlink ref="K37:L37" r:id="rId48" display="Isometric Chest Hold"/>
    <hyperlink ref="K39:L39" r:id="rId49" display="Lying Wall Leg Shakes"/>
    <hyperlink ref="U37:V37" r:id="rId50" display="Foam Roller"/>
    <hyperlink ref="U39:V39" r:id="rId51" display="Hang Twist"/>
    <hyperlink ref="K30:L30" r:id="rId52" display="Incline OH Sit-Up"/>
    <hyperlink ref="A16:B16" r:id="rId53" display="Incline Bench"/>
    <hyperlink ref="K15:L15" r:id="rId54" display="Full Cans"/>
    <hyperlink ref="A21:B21" r:id="rId55" display="DB Step-Up"/>
    <hyperlink ref="A26:B26" r:id="rId56" display="JM Press"/>
    <hyperlink ref="A28:B28" r:id="rId57" display="Glute Bar Lift"/>
    <hyperlink ref="U15:V15" r:id="rId58" display="Wide Kroc Row"/>
    <hyperlink ref="R13:S13" r:id="rId59" display="0:2:0:0"/>
    <hyperlink ref="E11" r:id="rId60"/>
    <hyperlink ref="Y11" r:id="rId61"/>
    <hyperlink ref="O16" r:id="rId62"/>
    <hyperlink ref="E18" r:id="rId63"/>
    <hyperlink ref="O11" r:id="rId64"/>
    <hyperlink ref="Y16" r:id="rId65"/>
    <hyperlink ref="E21" r:id="rId66"/>
  </hyperlinks>
  <pageMargins left="0.45" right="0.2" top="0.25" bottom="0.25" header="0.05" footer="0.05"/>
  <pageSetup scale="99" orientation="landscape" r:id="rId67"/>
  <drawing r:id="rId68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D13" sqref="D13:F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256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256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256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103">
        <v>4</v>
      </c>
      <c r="D11" s="104">
        <f>CEILING((82.5%*N8),5)</f>
        <v>85</v>
      </c>
      <c r="E11" s="74" t="s">
        <v>60</v>
      </c>
      <c r="F11" s="105">
        <f>CEILING((87.5%*N8),5)</f>
        <v>90</v>
      </c>
      <c r="G11" s="106">
        <v>4</v>
      </c>
      <c r="H11" s="343"/>
      <c r="I11" s="344"/>
      <c r="J11" s="107"/>
      <c r="K11" s="174" t="s">
        <v>184</v>
      </c>
      <c r="L11" s="175"/>
      <c r="M11" s="103">
        <v>4</v>
      </c>
      <c r="N11" s="104">
        <f>CEILING((67.5%*N8),5)</f>
        <v>70</v>
      </c>
      <c r="O11" s="75" t="s">
        <v>60</v>
      </c>
      <c r="P11" s="105">
        <f>CEILING((72.5%*N8),5)</f>
        <v>75</v>
      </c>
      <c r="Q11" s="106">
        <v>4</v>
      </c>
      <c r="R11" s="343"/>
      <c r="S11" s="344"/>
      <c r="T11" s="107"/>
      <c r="U11" s="174" t="s">
        <v>176</v>
      </c>
      <c r="V11" s="175"/>
      <c r="W11" s="103">
        <v>4</v>
      </c>
      <c r="X11" s="104">
        <f>CEILING((87.5%*N8),5)</f>
        <v>90</v>
      </c>
      <c r="Y11" s="75" t="s">
        <v>60</v>
      </c>
      <c r="Z11" s="105">
        <f>CEILING((92.5%*N8),5)</f>
        <v>95</v>
      </c>
      <c r="AA11" s="106">
        <v>4</v>
      </c>
      <c r="AB11" s="343"/>
      <c r="AC11" s="344"/>
      <c r="AD11" s="1"/>
    </row>
    <row r="12" spans="1:30" x14ac:dyDescent="0.2">
      <c r="A12" s="345" t="s">
        <v>224</v>
      </c>
      <c r="B12" s="346"/>
      <c r="C12" s="42"/>
      <c r="D12" s="108"/>
      <c r="E12" s="109"/>
      <c r="F12" s="110"/>
      <c r="G12" s="109"/>
      <c r="H12" s="295"/>
      <c r="I12" s="296"/>
      <c r="J12" s="107"/>
      <c r="K12" s="345" t="s">
        <v>224</v>
      </c>
      <c r="L12" s="346"/>
      <c r="M12" s="42"/>
      <c r="N12" s="108"/>
      <c r="O12" s="109"/>
      <c r="P12" s="110"/>
      <c r="Q12" s="109"/>
      <c r="R12" s="295"/>
      <c r="S12" s="296"/>
      <c r="T12" s="107"/>
      <c r="U12" s="345" t="s">
        <v>224</v>
      </c>
      <c r="V12" s="346"/>
      <c r="W12" s="42"/>
      <c r="X12" s="108"/>
      <c r="Y12" s="109"/>
      <c r="Z12" s="110"/>
      <c r="AA12" s="109"/>
      <c r="AB12" s="295"/>
      <c r="AC12" s="296"/>
      <c r="AD12" s="1"/>
    </row>
    <row r="13" spans="1:30" ht="15" customHeight="1" x14ac:dyDescent="0.2">
      <c r="A13" s="172" t="s">
        <v>226</v>
      </c>
      <c r="B13" s="173"/>
      <c r="C13" s="111">
        <v>8</v>
      </c>
      <c r="D13" s="347" t="s">
        <v>59</v>
      </c>
      <c r="E13" s="348"/>
      <c r="F13" s="349"/>
      <c r="G13" s="109">
        <v>3</v>
      </c>
      <c r="H13" s="295"/>
      <c r="I13" s="296"/>
      <c r="J13" s="107"/>
      <c r="K13" s="297" t="s">
        <v>278</v>
      </c>
      <c r="L13" s="298"/>
      <c r="M13" s="111">
        <v>10</v>
      </c>
      <c r="N13" s="108"/>
      <c r="O13" s="109"/>
      <c r="P13" s="110"/>
      <c r="Q13" s="109">
        <v>3</v>
      </c>
      <c r="R13" s="319" t="s">
        <v>293</v>
      </c>
      <c r="S13" s="320"/>
      <c r="T13" s="107"/>
      <c r="U13" s="297" t="s">
        <v>271</v>
      </c>
      <c r="V13" s="298"/>
      <c r="W13" s="111">
        <v>8</v>
      </c>
      <c r="X13" s="347" t="s">
        <v>194</v>
      </c>
      <c r="Y13" s="348"/>
      <c r="Z13" s="349"/>
      <c r="AA13" s="109">
        <v>3</v>
      </c>
      <c r="AB13" s="295"/>
      <c r="AC13" s="296"/>
      <c r="AD13" s="1"/>
    </row>
    <row r="14" spans="1:30" x14ac:dyDescent="0.2">
      <c r="A14" s="350" t="s">
        <v>224</v>
      </c>
      <c r="B14" s="351"/>
      <c r="C14" s="50"/>
      <c r="D14" s="108"/>
      <c r="E14" s="109"/>
      <c r="F14" s="110"/>
      <c r="G14" s="51"/>
      <c r="H14" s="295"/>
      <c r="I14" s="296"/>
      <c r="J14" s="107"/>
      <c r="K14" s="352" t="s">
        <v>224</v>
      </c>
      <c r="L14" s="353"/>
      <c r="M14" s="50"/>
      <c r="N14" s="108"/>
      <c r="O14" s="109"/>
      <c r="P14" s="110"/>
      <c r="Q14" s="51"/>
      <c r="R14" s="295"/>
      <c r="S14" s="296"/>
      <c r="T14" s="107"/>
      <c r="U14" s="352" t="s">
        <v>224</v>
      </c>
      <c r="V14" s="353"/>
      <c r="W14" s="50"/>
      <c r="X14" s="108"/>
      <c r="Y14" s="109"/>
      <c r="Z14" s="110"/>
      <c r="AA14" s="51"/>
      <c r="AB14" s="295"/>
      <c r="AC14" s="296"/>
      <c r="AD14" s="1"/>
    </row>
    <row r="15" spans="1:30" ht="13.5" thickBot="1" x14ac:dyDescent="0.25">
      <c r="A15" s="251" t="s">
        <v>77</v>
      </c>
      <c r="B15" s="252"/>
      <c r="C15" s="112">
        <v>8</v>
      </c>
      <c r="D15" s="113">
        <f>CEILING((27.5%*Q8),5)</f>
        <v>30</v>
      </c>
      <c r="E15" s="114" t="s">
        <v>60</v>
      </c>
      <c r="F15" s="115">
        <f>CEILING((32.5%*Q8),5)</f>
        <v>35</v>
      </c>
      <c r="G15" s="114">
        <v>3</v>
      </c>
      <c r="H15" s="305"/>
      <c r="I15" s="306"/>
      <c r="J15" s="107"/>
      <c r="K15" s="303" t="s">
        <v>309</v>
      </c>
      <c r="L15" s="304"/>
      <c r="M15" s="112">
        <v>10</v>
      </c>
      <c r="N15" s="113">
        <f>CEILING((5%*Q8),5)</f>
        <v>5</v>
      </c>
      <c r="O15" s="114" t="s">
        <v>60</v>
      </c>
      <c r="P15" s="115">
        <f>CEILING((7.5%*Q8),5)</f>
        <v>10</v>
      </c>
      <c r="Q15" s="114">
        <v>3</v>
      </c>
      <c r="R15" s="305"/>
      <c r="S15" s="306"/>
      <c r="T15" s="107"/>
      <c r="U15" s="303" t="s">
        <v>310</v>
      </c>
      <c r="V15" s="304"/>
      <c r="W15" s="112">
        <v>8</v>
      </c>
      <c r="X15" s="113">
        <f>CEILING((27.5%*Q8),5)</f>
        <v>30</v>
      </c>
      <c r="Y15" s="114" t="s">
        <v>60</v>
      </c>
      <c r="Z15" s="115">
        <f>CEILING((32.5%*Q8),5)</f>
        <v>35</v>
      </c>
      <c r="AA15" s="114">
        <v>3</v>
      </c>
      <c r="AB15" s="305"/>
      <c r="AC15" s="306"/>
      <c r="AD15" s="1"/>
    </row>
    <row r="16" spans="1:30" ht="12.75" x14ac:dyDescent="0.2">
      <c r="A16" s="311" t="s">
        <v>308</v>
      </c>
      <c r="B16" s="312"/>
      <c r="C16" s="103">
        <v>4</v>
      </c>
      <c r="D16" s="104">
        <f>CEILING((67.5%*Q8),5)</f>
        <v>70</v>
      </c>
      <c r="E16" s="106" t="s">
        <v>60</v>
      </c>
      <c r="F16" s="105">
        <f>CEILING((72.5%*Q8),5)</f>
        <v>75</v>
      </c>
      <c r="G16" s="106">
        <v>4</v>
      </c>
      <c r="H16" s="343"/>
      <c r="I16" s="344"/>
      <c r="J16" s="107"/>
      <c r="K16" s="174" t="s">
        <v>15</v>
      </c>
      <c r="L16" s="175"/>
      <c r="M16" s="103">
        <v>4</v>
      </c>
      <c r="N16" s="104">
        <f>CEILING((82.5%*Q8),5)</f>
        <v>85</v>
      </c>
      <c r="O16" s="75" t="s">
        <v>60</v>
      </c>
      <c r="P16" s="105">
        <f>CEILING((87.5%*Q8),5)</f>
        <v>90</v>
      </c>
      <c r="Q16" s="106">
        <v>4</v>
      </c>
      <c r="R16" s="343"/>
      <c r="S16" s="344"/>
      <c r="T16" s="107"/>
      <c r="U16" s="174" t="s">
        <v>185</v>
      </c>
      <c r="V16" s="175"/>
      <c r="W16" s="103">
        <v>4</v>
      </c>
      <c r="X16" s="104">
        <f>CEILING((75%*Q8),5)</f>
        <v>75</v>
      </c>
      <c r="Y16" s="75" t="s">
        <v>60</v>
      </c>
      <c r="Z16" s="105">
        <f>CEILING((80%*Q8),5)</f>
        <v>80</v>
      </c>
      <c r="AA16" s="106">
        <v>4</v>
      </c>
      <c r="AB16" s="343"/>
      <c r="AC16" s="344"/>
      <c r="AD16" s="1"/>
    </row>
    <row r="17" spans="1:30" x14ac:dyDescent="0.2">
      <c r="A17" s="345" t="s">
        <v>224</v>
      </c>
      <c r="B17" s="346"/>
      <c r="C17" s="42"/>
      <c r="D17" s="108"/>
      <c r="E17" s="109"/>
      <c r="F17" s="110"/>
      <c r="G17" s="109"/>
      <c r="H17" s="295"/>
      <c r="I17" s="296"/>
      <c r="J17" s="107"/>
      <c r="K17" s="345" t="s">
        <v>224</v>
      </c>
      <c r="L17" s="346"/>
      <c r="M17" s="42"/>
      <c r="N17" s="108"/>
      <c r="O17" s="109"/>
      <c r="P17" s="110"/>
      <c r="Q17" s="109"/>
      <c r="R17" s="295"/>
      <c r="S17" s="296"/>
      <c r="T17" s="107"/>
      <c r="U17" s="345" t="s">
        <v>224</v>
      </c>
      <c r="V17" s="346"/>
      <c r="W17" s="42"/>
      <c r="X17" s="108"/>
      <c r="Y17" s="109"/>
      <c r="Z17" s="110"/>
      <c r="AA17" s="109"/>
      <c r="AB17" s="295"/>
      <c r="AC17" s="296"/>
      <c r="AD17" s="1"/>
    </row>
    <row r="18" spans="1:30" ht="12.75" x14ac:dyDescent="0.2">
      <c r="A18" s="172" t="s">
        <v>40</v>
      </c>
      <c r="B18" s="173"/>
      <c r="C18" s="111">
        <v>8</v>
      </c>
      <c r="D18" s="108">
        <f>CEILING((52.5%*Q8),5)</f>
        <v>55</v>
      </c>
      <c r="E18" s="79" t="s">
        <v>60</v>
      </c>
      <c r="F18" s="110">
        <f>CEILING((57.5%*Q8),5)</f>
        <v>60</v>
      </c>
      <c r="G18" s="109">
        <v>3</v>
      </c>
      <c r="H18" s="295"/>
      <c r="I18" s="296"/>
      <c r="J18" s="107"/>
      <c r="K18" s="297" t="s">
        <v>272</v>
      </c>
      <c r="L18" s="298"/>
      <c r="M18" s="111">
        <v>8</v>
      </c>
      <c r="N18" s="108">
        <f>CEILING((2.5%*Q8),5)</f>
        <v>5</v>
      </c>
      <c r="O18" s="109" t="s">
        <v>60</v>
      </c>
      <c r="P18" s="110">
        <f>CEILING((5%*Q8),5)</f>
        <v>5</v>
      </c>
      <c r="Q18" s="109">
        <v>3</v>
      </c>
      <c r="R18" s="295"/>
      <c r="S18" s="296"/>
      <c r="T18" s="107"/>
      <c r="U18" s="297" t="s">
        <v>284</v>
      </c>
      <c r="V18" s="298"/>
      <c r="W18" s="111">
        <v>8</v>
      </c>
      <c r="X18" s="108">
        <f>CEILING((55%*Q8),5)</f>
        <v>55</v>
      </c>
      <c r="Y18" s="109" t="s">
        <v>60</v>
      </c>
      <c r="Z18" s="110">
        <f>CEILING((60%*Q8),5)</f>
        <v>60</v>
      </c>
      <c r="AA18" s="109">
        <v>3</v>
      </c>
      <c r="AB18" s="295"/>
      <c r="AC18" s="296"/>
      <c r="AD18" s="1"/>
    </row>
    <row r="19" spans="1:30" x14ac:dyDescent="0.2">
      <c r="A19" s="352" t="s">
        <v>224</v>
      </c>
      <c r="B19" s="353"/>
      <c r="C19" s="50"/>
      <c r="D19" s="108"/>
      <c r="E19" s="109"/>
      <c r="F19" s="110"/>
      <c r="G19" s="51"/>
      <c r="H19" s="295"/>
      <c r="I19" s="296"/>
      <c r="J19" s="107"/>
      <c r="K19" s="352" t="s">
        <v>224</v>
      </c>
      <c r="L19" s="353"/>
      <c r="M19" s="50"/>
      <c r="N19" s="108"/>
      <c r="O19" s="109"/>
      <c r="P19" s="110"/>
      <c r="Q19" s="51"/>
      <c r="R19" s="295"/>
      <c r="S19" s="296"/>
      <c r="T19" s="107"/>
      <c r="U19" s="352" t="s">
        <v>224</v>
      </c>
      <c r="V19" s="353"/>
      <c r="W19" s="50"/>
      <c r="X19" s="108"/>
      <c r="Y19" s="109"/>
      <c r="Z19" s="110"/>
      <c r="AA19" s="51"/>
      <c r="AB19" s="295"/>
      <c r="AC19" s="296"/>
      <c r="AD19" s="1"/>
    </row>
    <row r="20" spans="1:30" ht="13.5" thickBot="1" x14ac:dyDescent="0.25">
      <c r="A20" s="170" t="s">
        <v>189</v>
      </c>
      <c r="B20" s="171"/>
      <c r="C20" s="112">
        <v>8</v>
      </c>
      <c r="D20" s="116">
        <f>CEILING((15%*N8),5)</f>
        <v>15</v>
      </c>
      <c r="E20" s="116" t="s">
        <v>60</v>
      </c>
      <c r="F20" s="117">
        <f>CEILING((17.5%*N8),5)</f>
        <v>20</v>
      </c>
      <c r="G20" s="114">
        <v>3</v>
      </c>
      <c r="H20" s="305"/>
      <c r="I20" s="306"/>
      <c r="J20" s="107"/>
      <c r="K20" s="172" t="s">
        <v>186</v>
      </c>
      <c r="L20" s="173"/>
      <c r="M20" s="112">
        <v>10</v>
      </c>
      <c r="N20" s="113">
        <f>CEILING((20%*N8),5)</f>
        <v>20</v>
      </c>
      <c r="O20" s="114" t="s">
        <v>60</v>
      </c>
      <c r="P20" s="115">
        <f>CEILING((23%*N8),5)</f>
        <v>25</v>
      </c>
      <c r="Q20" s="114">
        <v>3</v>
      </c>
      <c r="R20" s="305"/>
      <c r="S20" s="306"/>
      <c r="T20" s="107"/>
      <c r="U20" s="172" t="s">
        <v>61</v>
      </c>
      <c r="V20" s="173"/>
      <c r="W20" s="112">
        <v>8</v>
      </c>
      <c r="X20" s="113">
        <f>CEILING((20%*N8),5)</f>
        <v>20</v>
      </c>
      <c r="Y20" s="114" t="s">
        <v>60</v>
      </c>
      <c r="Z20" s="115">
        <f>CEILING((25%*N8),5)</f>
        <v>25</v>
      </c>
      <c r="AA20" s="114">
        <v>3</v>
      </c>
      <c r="AB20" s="305"/>
      <c r="AC20" s="306"/>
      <c r="AD20" s="1"/>
    </row>
    <row r="21" spans="1:30" ht="15" customHeight="1" x14ac:dyDescent="0.2">
      <c r="A21" s="311" t="s">
        <v>311</v>
      </c>
      <c r="B21" s="312"/>
      <c r="C21" s="103">
        <v>8</v>
      </c>
      <c r="D21" s="104">
        <f>CEILING((18.5%*N8),5)</f>
        <v>20</v>
      </c>
      <c r="E21" s="75" t="s">
        <v>60</v>
      </c>
      <c r="F21" s="105">
        <f>CEILING((21%*N8),5)</f>
        <v>25</v>
      </c>
      <c r="G21" s="106">
        <v>3</v>
      </c>
      <c r="H21" s="343"/>
      <c r="I21" s="344"/>
      <c r="J21" s="107"/>
      <c r="K21" s="174" t="s">
        <v>41</v>
      </c>
      <c r="L21" s="175"/>
      <c r="M21" s="103">
        <v>8</v>
      </c>
      <c r="N21" s="104">
        <f>CEILING((20%*N8),5)</f>
        <v>20</v>
      </c>
      <c r="O21" s="106" t="s">
        <v>60</v>
      </c>
      <c r="P21" s="105">
        <f>CEILING((22.5%*N8),5)</f>
        <v>25</v>
      </c>
      <c r="Q21" s="106">
        <v>3</v>
      </c>
      <c r="R21" s="343"/>
      <c r="S21" s="344"/>
      <c r="T21" s="107"/>
      <c r="U21" s="174" t="s">
        <v>319</v>
      </c>
      <c r="V21" s="175"/>
      <c r="W21" s="103">
        <v>8</v>
      </c>
      <c r="X21" s="118">
        <f>CEILING((22.5%*N8),5)</f>
        <v>25</v>
      </c>
      <c r="Y21" s="119" t="s">
        <v>60</v>
      </c>
      <c r="Z21" s="120">
        <f>CEILING((25%*N8),5)</f>
        <v>25</v>
      </c>
      <c r="AA21" s="106">
        <v>3</v>
      </c>
      <c r="AB21" s="343"/>
      <c r="AC21" s="344"/>
      <c r="AD21" s="1"/>
    </row>
    <row r="22" spans="1:30" x14ac:dyDescent="0.2">
      <c r="A22" s="345" t="s">
        <v>224</v>
      </c>
      <c r="B22" s="346"/>
      <c r="C22" s="42"/>
      <c r="D22" s="108"/>
      <c r="E22" s="109"/>
      <c r="F22" s="110"/>
      <c r="G22" s="109"/>
      <c r="H22" s="295"/>
      <c r="I22" s="296"/>
      <c r="J22" s="107"/>
      <c r="K22" s="345" t="s">
        <v>224</v>
      </c>
      <c r="L22" s="346"/>
      <c r="M22" s="42"/>
      <c r="N22" s="108"/>
      <c r="O22" s="109"/>
      <c r="P22" s="110"/>
      <c r="Q22" s="109"/>
      <c r="R22" s="295"/>
      <c r="S22" s="296"/>
      <c r="T22" s="107"/>
      <c r="U22" s="345" t="s">
        <v>224</v>
      </c>
      <c r="V22" s="346"/>
      <c r="W22" s="42"/>
      <c r="X22" s="108"/>
      <c r="Y22" s="109"/>
      <c r="Z22" s="110"/>
      <c r="AA22" s="109"/>
      <c r="AB22" s="295"/>
      <c r="AC22" s="296"/>
      <c r="AD22" s="1"/>
    </row>
    <row r="23" spans="1:30" ht="12.75" x14ac:dyDescent="0.2">
      <c r="A23" s="172" t="s">
        <v>82</v>
      </c>
      <c r="B23" s="173"/>
      <c r="C23" s="111">
        <v>8</v>
      </c>
      <c r="D23" s="108">
        <f>CEILING((15%*Q8),5)</f>
        <v>15</v>
      </c>
      <c r="E23" s="109" t="s">
        <v>60</v>
      </c>
      <c r="F23" s="110">
        <f>CEILING((18.5%*Q8),5)</f>
        <v>20</v>
      </c>
      <c r="G23" s="109">
        <v>3</v>
      </c>
      <c r="H23" s="295"/>
      <c r="I23" s="296"/>
      <c r="J23" s="107"/>
      <c r="K23" s="172" t="s">
        <v>17</v>
      </c>
      <c r="L23" s="173"/>
      <c r="M23" s="111">
        <v>8</v>
      </c>
      <c r="N23" s="108">
        <f>CEILING((18.5%*Q8),5)</f>
        <v>20</v>
      </c>
      <c r="O23" s="109" t="s">
        <v>60</v>
      </c>
      <c r="P23" s="110">
        <f>CEILING((21%*Q8),5)</f>
        <v>25</v>
      </c>
      <c r="Q23" s="109">
        <v>3</v>
      </c>
      <c r="R23" s="295"/>
      <c r="S23" s="296"/>
      <c r="T23" s="107"/>
      <c r="U23" s="297" t="s">
        <v>285</v>
      </c>
      <c r="V23" s="298"/>
      <c r="W23" s="111">
        <v>8</v>
      </c>
      <c r="X23" s="108">
        <f>CEILING((20%*Q8),5)</f>
        <v>20</v>
      </c>
      <c r="Y23" s="109" t="s">
        <v>60</v>
      </c>
      <c r="Z23" s="110">
        <f>CEILING((22.5%*Q8),5)</f>
        <v>25</v>
      </c>
      <c r="AA23" s="109">
        <v>3</v>
      </c>
      <c r="AB23" s="295"/>
      <c r="AC23" s="296"/>
      <c r="AD23" s="1"/>
    </row>
    <row r="24" spans="1:30" x14ac:dyDescent="0.2">
      <c r="A24" s="352" t="s">
        <v>224</v>
      </c>
      <c r="B24" s="353"/>
      <c r="C24" s="50"/>
      <c r="D24" s="108"/>
      <c r="E24" s="109"/>
      <c r="F24" s="110"/>
      <c r="G24" s="51"/>
      <c r="H24" s="295"/>
      <c r="I24" s="296"/>
      <c r="J24" s="107"/>
      <c r="K24" s="352" t="s">
        <v>224</v>
      </c>
      <c r="L24" s="353"/>
      <c r="M24" s="50"/>
      <c r="N24" s="108"/>
      <c r="O24" s="109"/>
      <c r="P24" s="110"/>
      <c r="Q24" s="51"/>
      <c r="R24" s="295"/>
      <c r="S24" s="296"/>
      <c r="T24" s="107"/>
      <c r="U24" s="352" t="s">
        <v>224</v>
      </c>
      <c r="V24" s="353"/>
      <c r="W24" s="50"/>
      <c r="X24" s="108"/>
      <c r="Y24" s="109"/>
      <c r="Z24" s="110"/>
      <c r="AA24" s="51"/>
      <c r="AB24" s="295"/>
      <c r="AC24" s="296"/>
      <c r="AD24" s="1"/>
    </row>
    <row r="25" spans="1:30" ht="15.75" customHeight="1" thickBot="1" x14ac:dyDescent="0.25">
      <c r="A25" s="172" t="s">
        <v>20</v>
      </c>
      <c r="B25" s="173"/>
      <c r="C25" s="112">
        <v>20</v>
      </c>
      <c r="D25" s="113">
        <v>20</v>
      </c>
      <c r="E25" s="114" t="s">
        <v>60</v>
      </c>
      <c r="F25" s="115">
        <v>35</v>
      </c>
      <c r="G25" s="114">
        <v>3</v>
      </c>
      <c r="H25" s="305"/>
      <c r="I25" s="306"/>
      <c r="J25" s="107"/>
      <c r="K25" s="170" t="s">
        <v>196</v>
      </c>
      <c r="L25" s="171"/>
      <c r="M25" s="112">
        <v>15</v>
      </c>
      <c r="N25" s="357" t="s">
        <v>59</v>
      </c>
      <c r="O25" s="358"/>
      <c r="P25" s="359"/>
      <c r="Q25" s="114">
        <v>3</v>
      </c>
      <c r="R25" s="305"/>
      <c r="S25" s="306"/>
      <c r="T25" s="107"/>
      <c r="U25" s="172" t="s">
        <v>18</v>
      </c>
      <c r="V25" s="173"/>
      <c r="W25" s="112">
        <v>30</v>
      </c>
      <c r="X25" s="113">
        <v>15</v>
      </c>
      <c r="Y25" s="114" t="s">
        <v>60</v>
      </c>
      <c r="Z25" s="115">
        <v>45</v>
      </c>
      <c r="AA25" s="114">
        <v>3</v>
      </c>
      <c r="AB25" s="305"/>
      <c r="AC25" s="306"/>
      <c r="AD25" s="1"/>
    </row>
    <row r="26" spans="1:30" ht="12.75" x14ac:dyDescent="0.2">
      <c r="A26" s="311" t="s">
        <v>312</v>
      </c>
      <c r="B26" s="312"/>
      <c r="C26" s="103">
        <v>8</v>
      </c>
      <c r="D26" s="104">
        <f>CEILING((22.5%*Q8),5)</f>
        <v>25</v>
      </c>
      <c r="E26" s="106" t="s">
        <v>60</v>
      </c>
      <c r="F26" s="105">
        <f>CEILING((25%*Q8),5)</f>
        <v>25</v>
      </c>
      <c r="G26" s="106">
        <v>3</v>
      </c>
      <c r="H26" s="343"/>
      <c r="I26" s="344"/>
      <c r="J26" s="107"/>
      <c r="K26" s="311" t="s">
        <v>288</v>
      </c>
      <c r="L26" s="312"/>
      <c r="M26" s="103">
        <v>8</v>
      </c>
      <c r="N26" s="104">
        <f>CEILING((17.5%*Q8),5)</f>
        <v>20</v>
      </c>
      <c r="O26" s="106" t="s">
        <v>60</v>
      </c>
      <c r="P26" s="105">
        <f>CEILING((20%*Q8),5)</f>
        <v>20</v>
      </c>
      <c r="Q26" s="106">
        <v>3</v>
      </c>
      <c r="R26" s="343"/>
      <c r="S26" s="344"/>
      <c r="T26" s="107"/>
      <c r="U26" s="311" t="s">
        <v>286</v>
      </c>
      <c r="V26" s="312"/>
      <c r="W26" s="103">
        <v>8</v>
      </c>
      <c r="X26" s="104">
        <f>CEILING((57.5%*Q8),5)</f>
        <v>60</v>
      </c>
      <c r="Y26" s="106" t="s">
        <v>60</v>
      </c>
      <c r="Z26" s="105">
        <f>CEILING((62.5%*Q8),5)</f>
        <v>65</v>
      </c>
      <c r="AA26" s="106">
        <v>3</v>
      </c>
      <c r="AB26" s="343"/>
      <c r="AC26" s="344"/>
      <c r="AD26" s="1"/>
    </row>
    <row r="27" spans="1:30" x14ac:dyDescent="0.2">
      <c r="A27" s="345" t="s">
        <v>224</v>
      </c>
      <c r="B27" s="346"/>
      <c r="C27" s="42"/>
      <c r="D27" s="108"/>
      <c r="E27" s="109"/>
      <c r="F27" s="110"/>
      <c r="G27" s="109"/>
      <c r="H27" s="295"/>
      <c r="I27" s="296"/>
      <c r="J27" s="107"/>
      <c r="K27" s="345" t="s">
        <v>224</v>
      </c>
      <c r="L27" s="346"/>
      <c r="M27" s="42"/>
      <c r="N27" s="108"/>
      <c r="O27" s="109"/>
      <c r="P27" s="110"/>
      <c r="Q27" s="109"/>
      <c r="R27" s="295"/>
      <c r="S27" s="296"/>
      <c r="T27" s="107"/>
      <c r="U27" s="345" t="s">
        <v>224</v>
      </c>
      <c r="V27" s="346"/>
      <c r="W27" s="42"/>
      <c r="X27" s="108"/>
      <c r="Y27" s="109"/>
      <c r="Z27" s="110"/>
      <c r="AA27" s="109"/>
      <c r="AB27" s="295"/>
      <c r="AC27" s="296"/>
      <c r="AD27" s="1"/>
    </row>
    <row r="28" spans="1:30" ht="15" customHeight="1" x14ac:dyDescent="0.2">
      <c r="A28" s="297" t="s">
        <v>276</v>
      </c>
      <c r="B28" s="298"/>
      <c r="C28" s="111">
        <v>8</v>
      </c>
      <c r="D28" s="108">
        <f>CEILING((72.5%*N8),5)</f>
        <v>75</v>
      </c>
      <c r="E28" s="109" t="s">
        <v>60</v>
      </c>
      <c r="F28" s="110">
        <f>CEILING((77.5%*N8),5)</f>
        <v>80</v>
      </c>
      <c r="G28" s="109">
        <v>3</v>
      </c>
      <c r="H28" s="295"/>
      <c r="I28" s="296"/>
      <c r="J28" s="107"/>
      <c r="K28" s="172" t="s">
        <v>88</v>
      </c>
      <c r="L28" s="173"/>
      <c r="M28" s="111">
        <v>8</v>
      </c>
      <c r="N28" s="108">
        <f>CEILING((50%*N8),5)</f>
        <v>50</v>
      </c>
      <c r="O28" s="109" t="s">
        <v>60</v>
      </c>
      <c r="P28" s="110">
        <f>CEILING((52.5%*N8),5)</f>
        <v>55</v>
      </c>
      <c r="Q28" s="109">
        <v>3</v>
      </c>
      <c r="R28" s="295"/>
      <c r="S28" s="296"/>
      <c r="T28" s="107"/>
      <c r="U28" s="172" t="s">
        <v>320</v>
      </c>
      <c r="V28" s="173"/>
      <c r="W28" s="111">
        <v>8</v>
      </c>
      <c r="X28" s="347" t="s">
        <v>59</v>
      </c>
      <c r="Y28" s="348"/>
      <c r="Z28" s="349"/>
      <c r="AA28" s="109">
        <v>3</v>
      </c>
      <c r="AB28" s="295" t="s">
        <v>321</v>
      </c>
      <c r="AC28" s="296"/>
      <c r="AD28" s="1"/>
    </row>
    <row r="29" spans="1:30" x14ac:dyDescent="0.2">
      <c r="A29" s="352" t="s">
        <v>224</v>
      </c>
      <c r="B29" s="353"/>
      <c r="C29" s="50"/>
      <c r="D29" s="108"/>
      <c r="E29" s="109"/>
      <c r="F29" s="110"/>
      <c r="G29" s="51"/>
      <c r="H29" s="295"/>
      <c r="I29" s="296"/>
      <c r="J29" s="107"/>
      <c r="K29" s="352" t="s">
        <v>224</v>
      </c>
      <c r="L29" s="353"/>
      <c r="M29" s="50"/>
      <c r="N29" s="108"/>
      <c r="O29" s="109"/>
      <c r="P29" s="110"/>
      <c r="Q29" s="51"/>
      <c r="R29" s="295"/>
      <c r="S29" s="296"/>
      <c r="T29" s="107"/>
      <c r="U29" s="352" t="s">
        <v>224</v>
      </c>
      <c r="V29" s="353"/>
      <c r="W29" s="50"/>
      <c r="X29" s="108"/>
      <c r="Y29" s="109"/>
      <c r="Z29" s="110"/>
      <c r="AA29" s="51"/>
      <c r="AB29" s="295"/>
      <c r="AC29" s="296"/>
      <c r="AD29" s="1"/>
    </row>
    <row r="30" spans="1:30" ht="15.75" customHeight="1" thickBot="1" x14ac:dyDescent="0.25">
      <c r="A30" s="172" t="s">
        <v>36</v>
      </c>
      <c r="B30" s="173"/>
      <c r="C30" s="112">
        <v>16</v>
      </c>
      <c r="D30" s="357" t="s">
        <v>59</v>
      </c>
      <c r="E30" s="358"/>
      <c r="F30" s="359"/>
      <c r="G30" s="114">
        <v>3</v>
      </c>
      <c r="H30" s="305"/>
      <c r="I30" s="306"/>
      <c r="J30" s="107"/>
      <c r="K30" s="303" t="s">
        <v>314</v>
      </c>
      <c r="L30" s="304"/>
      <c r="M30" s="112">
        <v>16</v>
      </c>
      <c r="N30" s="113">
        <v>15</v>
      </c>
      <c r="O30" s="114" t="s">
        <v>60</v>
      </c>
      <c r="P30" s="115">
        <v>30</v>
      </c>
      <c r="Q30" s="114">
        <v>3</v>
      </c>
      <c r="R30" s="305"/>
      <c r="S30" s="306"/>
      <c r="T30" s="107"/>
      <c r="U30" s="170" t="s">
        <v>190</v>
      </c>
      <c r="V30" s="171"/>
      <c r="W30" s="112" t="s">
        <v>318</v>
      </c>
      <c r="X30" s="357" t="s">
        <v>59</v>
      </c>
      <c r="Y30" s="358"/>
      <c r="Z30" s="359"/>
      <c r="AA30" s="114">
        <v>3</v>
      </c>
      <c r="AB30" s="305"/>
      <c r="AC30" s="306"/>
      <c r="AD30" s="1"/>
    </row>
    <row r="31" spans="1:30" ht="12.75" x14ac:dyDescent="0.2">
      <c r="A31" s="360"/>
      <c r="B31" s="361"/>
      <c r="C31" s="103"/>
      <c r="D31" s="104"/>
      <c r="E31" s="106"/>
      <c r="F31" s="105"/>
      <c r="G31" s="106"/>
      <c r="H31" s="343"/>
      <c r="I31" s="344"/>
      <c r="J31" s="107"/>
      <c r="K31" s="360"/>
      <c r="L31" s="361"/>
      <c r="M31" s="103"/>
      <c r="N31" s="104"/>
      <c r="O31" s="106"/>
      <c r="P31" s="105"/>
      <c r="Q31" s="106"/>
      <c r="R31" s="343"/>
      <c r="S31" s="344"/>
      <c r="T31" s="107"/>
      <c r="U31" s="360"/>
      <c r="V31" s="361"/>
      <c r="W31" s="103"/>
      <c r="X31" s="104"/>
      <c r="Y31" s="106"/>
      <c r="Z31" s="105"/>
      <c r="AA31" s="106"/>
      <c r="AB31" s="343"/>
      <c r="AC31" s="344"/>
      <c r="AD31" s="1"/>
    </row>
    <row r="32" spans="1:30" ht="12.75" x14ac:dyDescent="0.2">
      <c r="A32" s="362"/>
      <c r="B32" s="363"/>
      <c r="C32" s="42"/>
      <c r="D32" s="108"/>
      <c r="E32" s="109"/>
      <c r="F32" s="110"/>
      <c r="G32" s="109"/>
      <c r="H32" s="295"/>
      <c r="I32" s="296"/>
      <c r="J32" s="107"/>
      <c r="K32" s="362"/>
      <c r="L32" s="363"/>
      <c r="M32" s="42"/>
      <c r="N32" s="108"/>
      <c r="O32" s="109"/>
      <c r="P32" s="110"/>
      <c r="Q32" s="109"/>
      <c r="R32" s="295"/>
      <c r="S32" s="296"/>
      <c r="T32" s="107"/>
      <c r="U32" s="362"/>
      <c r="V32" s="363"/>
      <c r="W32" s="42"/>
      <c r="X32" s="108"/>
      <c r="Y32" s="109"/>
      <c r="Z32" s="110"/>
      <c r="AA32" s="109"/>
      <c r="AB32" s="295"/>
      <c r="AC32" s="296"/>
      <c r="AD32" s="1"/>
    </row>
    <row r="33" spans="1:30" ht="12.75" x14ac:dyDescent="0.2">
      <c r="A33" s="362"/>
      <c r="B33" s="363"/>
      <c r="C33" s="111"/>
      <c r="D33" s="108"/>
      <c r="E33" s="109"/>
      <c r="F33" s="110"/>
      <c r="G33" s="109"/>
      <c r="H33" s="295"/>
      <c r="I33" s="296"/>
      <c r="J33" s="107"/>
      <c r="K33" s="362"/>
      <c r="L33" s="363"/>
      <c r="M33" s="111"/>
      <c r="N33" s="108"/>
      <c r="O33" s="109"/>
      <c r="P33" s="110"/>
      <c r="Q33" s="109"/>
      <c r="R33" s="295"/>
      <c r="S33" s="296"/>
      <c r="T33" s="107"/>
      <c r="U33" s="362"/>
      <c r="V33" s="363"/>
      <c r="W33" s="111"/>
      <c r="X33" s="108"/>
      <c r="Y33" s="109"/>
      <c r="Z33" s="110"/>
      <c r="AA33" s="109"/>
      <c r="AB33" s="295"/>
      <c r="AC33" s="296"/>
      <c r="AD33" s="1"/>
    </row>
    <row r="34" spans="1:30" x14ac:dyDescent="0.2">
      <c r="A34" s="352"/>
      <c r="B34" s="353"/>
      <c r="C34" s="50"/>
      <c r="D34" s="108"/>
      <c r="E34" s="109"/>
      <c r="F34" s="110"/>
      <c r="G34" s="51"/>
      <c r="H34" s="295"/>
      <c r="I34" s="296"/>
      <c r="J34" s="107"/>
      <c r="K34" s="352"/>
      <c r="L34" s="353"/>
      <c r="M34" s="50"/>
      <c r="N34" s="108"/>
      <c r="O34" s="109"/>
      <c r="P34" s="110"/>
      <c r="Q34" s="51"/>
      <c r="R34" s="295"/>
      <c r="S34" s="296"/>
      <c r="T34" s="107"/>
      <c r="U34" s="352"/>
      <c r="V34" s="353"/>
      <c r="W34" s="50"/>
      <c r="X34" s="108"/>
      <c r="Y34" s="109"/>
      <c r="Z34" s="110"/>
      <c r="AA34" s="51"/>
      <c r="AB34" s="295"/>
      <c r="AC34" s="296"/>
      <c r="AD34" s="1"/>
    </row>
    <row r="35" spans="1:30" ht="13.5" thickBot="1" x14ac:dyDescent="0.25">
      <c r="A35" s="364"/>
      <c r="B35" s="365"/>
      <c r="C35" s="112"/>
      <c r="D35" s="113"/>
      <c r="E35" s="114"/>
      <c r="F35" s="115"/>
      <c r="G35" s="114"/>
      <c r="H35" s="305"/>
      <c r="I35" s="306"/>
      <c r="J35" s="107"/>
      <c r="K35" s="364"/>
      <c r="L35" s="365"/>
      <c r="M35" s="112"/>
      <c r="N35" s="113"/>
      <c r="O35" s="114"/>
      <c r="P35" s="115"/>
      <c r="Q35" s="114"/>
      <c r="R35" s="305"/>
      <c r="S35" s="306"/>
      <c r="T35" s="107"/>
      <c r="U35" s="364"/>
      <c r="V35" s="365"/>
      <c r="W35" s="112"/>
      <c r="X35" s="113"/>
      <c r="Y35" s="114"/>
      <c r="Z35" s="115"/>
      <c r="AA35" s="114"/>
      <c r="AB35" s="305"/>
      <c r="AC35" s="306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ht="12.75" x14ac:dyDescent="0.2">
      <c r="A41" s="360"/>
      <c r="B41" s="361"/>
      <c r="C41" s="103"/>
      <c r="D41" s="104"/>
      <c r="E41" s="106"/>
      <c r="F41" s="105"/>
      <c r="G41" s="106"/>
      <c r="H41" s="343"/>
      <c r="I41" s="344"/>
      <c r="J41" s="107"/>
      <c r="K41" s="360"/>
      <c r="L41" s="361"/>
      <c r="M41" s="103"/>
      <c r="N41" s="104"/>
      <c r="O41" s="106"/>
      <c r="P41" s="105"/>
      <c r="Q41" s="106"/>
      <c r="R41" s="343"/>
      <c r="S41" s="344"/>
      <c r="T41" s="107"/>
      <c r="U41" s="360"/>
      <c r="V41" s="361"/>
      <c r="W41" s="103"/>
      <c r="X41" s="104"/>
      <c r="Y41" s="106"/>
      <c r="Z41" s="105"/>
      <c r="AA41" s="106"/>
      <c r="AB41" s="343"/>
      <c r="AC41" s="344"/>
      <c r="AD41" s="1"/>
    </row>
    <row r="42" spans="1:30" ht="15" customHeight="1" x14ac:dyDescent="0.2">
      <c r="A42" s="362"/>
      <c r="B42" s="363"/>
      <c r="C42" s="42"/>
      <c r="D42" s="108"/>
      <c r="E42" s="109"/>
      <c r="F42" s="110"/>
      <c r="G42" s="109"/>
      <c r="H42" s="295"/>
      <c r="I42" s="296"/>
      <c r="J42" s="107"/>
      <c r="K42" s="362"/>
      <c r="L42" s="363"/>
      <c r="M42" s="42"/>
      <c r="N42" s="108"/>
      <c r="O42" s="109"/>
      <c r="P42" s="110"/>
      <c r="Q42" s="109"/>
      <c r="R42" s="295"/>
      <c r="S42" s="296"/>
      <c r="T42" s="107"/>
      <c r="U42" s="362"/>
      <c r="V42" s="363"/>
      <c r="W42" s="42"/>
      <c r="X42" s="108"/>
      <c r="Y42" s="109"/>
      <c r="Z42" s="110"/>
      <c r="AA42" s="109"/>
      <c r="AB42" s="295"/>
      <c r="AC42" s="296"/>
      <c r="AD42" s="1"/>
    </row>
    <row r="43" spans="1:30" ht="12.75" x14ac:dyDescent="0.2">
      <c r="A43" s="362"/>
      <c r="B43" s="363"/>
      <c r="C43" s="111"/>
      <c r="D43" s="108"/>
      <c r="E43" s="109"/>
      <c r="F43" s="110"/>
      <c r="G43" s="109"/>
      <c r="H43" s="295"/>
      <c r="I43" s="296"/>
      <c r="J43" s="107"/>
      <c r="K43" s="362"/>
      <c r="L43" s="363"/>
      <c r="M43" s="111"/>
      <c r="N43" s="108"/>
      <c r="O43" s="109"/>
      <c r="P43" s="110"/>
      <c r="Q43" s="109"/>
      <c r="R43" s="295"/>
      <c r="S43" s="296"/>
      <c r="T43" s="107"/>
      <c r="U43" s="362"/>
      <c r="V43" s="363"/>
      <c r="W43" s="111"/>
      <c r="X43" s="108"/>
      <c r="Y43" s="109"/>
      <c r="Z43" s="110"/>
      <c r="AA43" s="109"/>
      <c r="AB43" s="295"/>
      <c r="AC43" s="296"/>
      <c r="AD43" s="1"/>
    </row>
    <row r="44" spans="1:30" x14ac:dyDescent="0.2">
      <c r="A44" s="352"/>
      <c r="B44" s="353"/>
      <c r="C44" s="50"/>
      <c r="D44" s="108"/>
      <c r="E44" s="109"/>
      <c r="F44" s="110"/>
      <c r="G44" s="51"/>
      <c r="H44" s="295"/>
      <c r="I44" s="296"/>
      <c r="J44" s="107"/>
      <c r="K44" s="352"/>
      <c r="L44" s="353"/>
      <c r="M44" s="50"/>
      <c r="N44" s="108"/>
      <c r="O44" s="109"/>
      <c r="P44" s="110"/>
      <c r="Q44" s="51"/>
      <c r="R44" s="295"/>
      <c r="S44" s="296"/>
      <c r="T44" s="107"/>
      <c r="U44" s="352"/>
      <c r="V44" s="353"/>
      <c r="W44" s="50"/>
      <c r="X44" s="108"/>
      <c r="Y44" s="109"/>
      <c r="Z44" s="110"/>
      <c r="AA44" s="51"/>
      <c r="AB44" s="295"/>
      <c r="AC44" s="296"/>
      <c r="AD44" s="1"/>
    </row>
    <row r="45" spans="1:30" ht="13.5" thickBot="1" x14ac:dyDescent="0.25">
      <c r="A45" s="364"/>
      <c r="B45" s="365"/>
      <c r="C45" s="112"/>
      <c r="D45" s="113"/>
      <c r="E45" s="114"/>
      <c r="F45" s="115"/>
      <c r="G45" s="114"/>
      <c r="H45" s="305"/>
      <c r="I45" s="306"/>
      <c r="J45" s="107"/>
      <c r="K45" s="364"/>
      <c r="L45" s="365"/>
      <c r="M45" s="112"/>
      <c r="N45" s="113"/>
      <c r="O45" s="114"/>
      <c r="P45" s="115"/>
      <c r="Q45" s="114"/>
      <c r="R45" s="305"/>
      <c r="S45" s="306"/>
      <c r="T45" s="107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3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D30:F30"/>
    <mergeCell ref="H30:I30"/>
    <mergeCell ref="K30:L30"/>
    <mergeCell ref="R30:S30"/>
    <mergeCell ref="U30:V30"/>
    <mergeCell ref="AB28:AC28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X28:Z28"/>
    <mergeCell ref="A27:B27"/>
    <mergeCell ref="H27:I27"/>
    <mergeCell ref="K27:L27"/>
    <mergeCell ref="R27:S27"/>
    <mergeCell ref="U27:V27"/>
    <mergeCell ref="AB27:AC27"/>
    <mergeCell ref="AB25:AC25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N25:P25"/>
    <mergeCell ref="R25:S25"/>
    <mergeCell ref="U25:V25"/>
    <mergeCell ref="A24:B24"/>
    <mergeCell ref="H24:I24"/>
    <mergeCell ref="K24:L24"/>
    <mergeCell ref="R24:S24"/>
    <mergeCell ref="U24:V24"/>
    <mergeCell ref="AB24:AC24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5:B15"/>
    <mergeCell ref="H15:I15"/>
    <mergeCell ref="K15:L15"/>
    <mergeCell ref="R15:S15"/>
    <mergeCell ref="U15:V15"/>
    <mergeCell ref="AB15:AC15"/>
    <mergeCell ref="X13:Z13"/>
    <mergeCell ref="AB13:AC13"/>
    <mergeCell ref="A14:B14"/>
    <mergeCell ref="H14:I14"/>
    <mergeCell ref="K14:L14"/>
    <mergeCell ref="R14:S14"/>
    <mergeCell ref="U14:V14"/>
    <mergeCell ref="AB14:AC14"/>
    <mergeCell ref="A13:B13"/>
    <mergeCell ref="D13:F13"/>
    <mergeCell ref="H13:I13"/>
    <mergeCell ref="K13:L13"/>
    <mergeCell ref="R13:S13"/>
    <mergeCell ref="U13:V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6:F19 D21:F24 D26:F29 D31:F34 D41:F44 N11:P14 N16:P19 N21:P24 N26:P29 N31:P34 N41:P44 D14:F14 X16:Z19 Q11:R45 X22:Z24 X31:Z34 X41:Z44 D36:F39 W11:W45 N36:P39 X36:Z39 M11:M45 X14:Z14 C11:C45 D11:F12 X11:Z12 S11:S12 S14:S45 X26:Z27 X29:Z29 G11:I45 AA11:AC45">
    <cfRule type="expression" dxfId="421" priority="50" stopIfTrue="1">
      <formula>ISERROR(C11)</formula>
    </cfRule>
  </conditionalFormatting>
  <conditionalFormatting sqref="Q9:S9 AA9:AC9 G9:I9">
    <cfRule type="cellIs" dxfId="420" priority="49" stopIfTrue="1" operator="equal">
      <formula>0</formula>
    </cfRule>
  </conditionalFormatting>
  <conditionalFormatting sqref="A15:B16 A18:B18 A20:B21">
    <cfRule type="expression" dxfId="419" priority="48" stopIfTrue="1">
      <formula>AND(XFA15&gt;0,A15=0)</formula>
    </cfRule>
  </conditionalFormatting>
  <conditionalFormatting sqref="U11:V11 U16:V16 U28:V28">
    <cfRule type="expression" dxfId="418" priority="47" stopIfTrue="1">
      <formula>AND(#REF!&gt;0,U11=0)</formula>
    </cfRule>
  </conditionalFormatting>
  <conditionalFormatting sqref="A30:B30 K11:L11 K20:L20 U16:V16 U28:V28">
    <cfRule type="expression" dxfId="417" priority="46" stopIfTrue="1">
      <formula>AND(#REF!&gt;0,A11=0)</formula>
    </cfRule>
  </conditionalFormatting>
  <conditionalFormatting sqref="K21:L21 K23:L23 U21:V21">
    <cfRule type="expression" dxfId="416" priority="45" stopIfTrue="1">
      <formula>AND(#REF!&gt;0,K21=0)</formula>
    </cfRule>
  </conditionalFormatting>
  <conditionalFormatting sqref="K21:L21 K23:L23">
    <cfRule type="expression" dxfId="415" priority="44" stopIfTrue="1">
      <formula>AND(G21&gt;0,K21=0)</formula>
    </cfRule>
  </conditionalFormatting>
  <conditionalFormatting sqref="K21:L21">
    <cfRule type="expression" dxfId="414" priority="43" stopIfTrue="1">
      <formula>AND(G21&gt;0,K21=0)</formula>
    </cfRule>
  </conditionalFormatting>
  <conditionalFormatting sqref="K21:L21">
    <cfRule type="expression" dxfId="413" priority="42" stopIfTrue="1">
      <formula>AND(G21&gt;0,K21=0)</formula>
    </cfRule>
  </conditionalFormatting>
  <conditionalFormatting sqref="U11:V11">
    <cfRule type="expression" dxfId="412" priority="41" stopIfTrue="1">
      <formula>AND(Q11&gt;0,U11=0)</formula>
    </cfRule>
  </conditionalFormatting>
  <conditionalFormatting sqref="U11:V11">
    <cfRule type="expression" dxfId="411" priority="40" stopIfTrue="1">
      <formula>AND(Q11&gt;0,U11=0)</formula>
    </cfRule>
  </conditionalFormatting>
  <conditionalFormatting sqref="U11:V11">
    <cfRule type="expression" dxfId="410" priority="39" stopIfTrue="1">
      <formula>AND(Q11&gt;0,U11=0)</formula>
    </cfRule>
  </conditionalFormatting>
  <conditionalFormatting sqref="U16:V16 U21:V21">
    <cfRule type="expression" dxfId="409" priority="38" stopIfTrue="1">
      <formula>AND(Q16&gt;0,U16=0)</formula>
    </cfRule>
  </conditionalFormatting>
  <conditionalFormatting sqref="K11:L11">
    <cfRule type="expression" dxfId="408" priority="37" stopIfTrue="1">
      <formula>AND(G11&gt;0,K11=0)</formula>
    </cfRule>
  </conditionalFormatting>
  <conditionalFormatting sqref="K11:L11">
    <cfRule type="expression" dxfId="407" priority="36" stopIfTrue="1">
      <formula>AND(G11&gt;0,K11=0)</formula>
    </cfRule>
  </conditionalFormatting>
  <conditionalFormatting sqref="K11:L11 K20:L20">
    <cfRule type="expression" dxfId="406" priority="35" stopIfTrue="1">
      <formula>AND(#REF!&gt;0,K11=0)</formula>
    </cfRule>
  </conditionalFormatting>
  <conditionalFormatting sqref="K11:L11">
    <cfRule type="expression" dxfId="405" priority="34" stopIfTrue="1">
      <formula>AND(G11&gt;0,K11=0)</formula>
    </cfRule>
  </conditionalFormatting>
  <conditionalFormatting sqref="K11:L11">
    <cfRule type="expression" dxfId="404" priority="33" stopIfTrue="1">
      <formula>AND(G11&gt;0,K11=0)</formula>
    </cfRule>
  </conditionalFormatting>
  <conditionalFormatting sqref="K11:L11 K20:L20 U16:V16">
    <cfRule type="expression" dxfId="403" priority="32" stopIfTrue="1">
      <formula>AND(#REF!&gt;0,K11=0)</formula>
    </cfRule>
  </conditionalFormatting>
  <conditionalFormatting sqref="K20:L20">
    <cfRule type="expression" dxfId="402" priority="31" stopIfTrue="1">
      <formula>AND(G20&gt;0,K20=0)</formula>
    </cfRule>
  </conditionalFormatting>
  <conditionalFormatting sqref="K20:L20">
    <cfRule type="expression" dxfId="401" priority="30" stopIfTrue="1">
      <formula>AND(G20&gt;0,K20=0)</formula>
    </cfRule>
  </conditionalFormatting>
  <conditionalFormatting sqref="K21:L21">
    <cfRule type="expression" dxfId="400" priority="29" stopIfTrue="1">
      <formula>AND(G21&gt;0,K21=0)</formula>
    </cfRule>
  </conditionalFormatting>
  <conditionalFormatting sqref="K21:L21">
    <cfRule type="expression" dxfId="399" priority="28" stopIfTrue="1">
      <formula>AND(G21&gt;0,K21=0)</formula>
    </cfRule>
  </conditionalFormatting>
  <conditionalFormatting sqref="K23:L23">
    <cfRule type="expression" dxfId="398" priority="27" stopIfTrue="1">
      <formula>AND(G23&gt;0,K23=0)</formula>
    </cfRule>
  </conditionalFormatting>
  <conditionalFormatting sqref="K23:L23">
    <cfRule type="expression" dxfId="397" priority="26" stopIfTrue="1">
      <formula>AND(G23&gt;0,K23=0)</formula>
    </cfRule>
  </conditionalFormatting>
  <conditionalFormatting sqref="U11:V11">
    <cfRule type="expression" dxfId="396" priority="25" stopIfTrue="1">
      <formula>AND(Q11&gt;0,U11=0)</formula>
    </cfRule>
  </conditionalFormatting>
  <conditionalFormatting sqref="U11:V11">
    <cfRule type="expression" dxfId="395" priority="24" stopIfTrue="1">
      <formula>AND(Q11&gt;0,U11=0)</formula>
    </cfRule>
  </conditionalFormatting>
  <conditionalFormatting sqref="U11:V11">
    <cfRule type="expression" dxfId="394" priority="23" stopIfTrue="1">
      <formula>AND(Q11&gt;0,U11=0)</formula>
    </cfRule>
  </conditionalFormatting>
  <conditionalFormatting sqref="U16:V16">
    <cfRule type="expression" dxfId="393" priority="22" stopIfTrue="1">
      <formula>AND(Q16&gt;0,U16=0)</formula>
    </cfRule>
  </conditionalFormatting>
  <conditionalFormatting sqref="U16:V16">
    <cfRule type="expression" dxfId="392" priority="21" stopIfTrue="1">
      <formula>AND(Q16&gt;0,U16=0)</formula>
    </cfRule>
  </conditionalFormatting>
  <conditionalFormatting sqref="U20:V20">
    <cfRule type="expression" dxfId="391" priority="20" stopIfTrue="1">
      <formula>AND(Q20&gt;0,U20=0)</formula>
    </cfRule>
  </conditionalFormatting>
  <conditionalFormatting sqref="U20:V20">
    <cfRule type="expression" dxfId="390" priority="19" stopIfTrue="1">
      <formula>AND(Q20&gt;0,U20=0)</formula>
    </cfRule>
  </conditionalFormatting>
  <conditionalFormatting sqref="U20:V20">
    <cfRule type="expression" dxfId="389" priority="18" stopIfTrue="1">
      <formula>AND(Q20&gt;0,U20=0)</formula>
    </cfRule>
  </conditionalFormatting>
  <conditionalFormatting sqref="U20:V20">
    <cfRule type="expression" dxfId="388" priority="17" stopIfTrue="1">
      <formula>AND(Q20&gt;0,U20=0)</formula>
    </cfRule>
  </conditionalFormatting>
  <conditionalFormatting sqref="U21:V21">
    <cfRule type="expression" dxfId="387" priority="16" stopIfTrue="1">
      <formula>AND(Q21&gt;0,U21=0)</formula>
    </cfRule>
  </conditionalFormatting>
  <conditionalFormatting sqref="U21:V21">
    <cfRule type="expression" dxfId="386" priority="15" stopIfTrue="1">
      <formula>AND(Q21&gt;0,U21=0)</formula>
    </cfRule>
  </conditionalFormatting>
  <conditionalFormatting sqref="U25:V25">
    <cfRule type="expression" dxfId="385" priority="14" stopIfTrue="1">
      <formula>AND(Q25&gt;0,U25=0)</formula>
    </cfRule>
  </conditionalFormatting>
  <conditionalFormatting sqref="U25:V25">
    <cfRule type="expression" dxfId="384" priority="13" stopIfTrue="1">
      <formula>AND(Q25&gt;0,U25=0)</formula>
    </cfRule>
  </conditionalFormatting>
  <conditionalFormatting sqref="U28:V28">
    <cfRule type="expression" dxfId="383" priority="12" stopIfTrue="1">
      <formula>AND(Q28&gt;0,U28=0)</formula>
    </cfRule>
  </conditionalFormatting>
  <conditionalFormatting sqref="E11">
    <cfRule type="expression" dxfId="382" priority="11" stopIfTrue="1">
      <formula>ISERROR(E11)</formula>
    </cfRule>
  </conditionalFormatting>
  <conditionalFormatting sqref="Y11">
    <cfRule type="expression" dxfId="381" priority="10" stopIfTrue="1">
      <formula>ISERROR(Y11)</formula>
    </cfRule>
  </conditionalFormatting>
  <conditionalFormatting sqref="O16">
    <cfRule type="expression" dxfId="380" priority="9" stopIfTrue="1">
      <formula>ISERROR(O16)</formula>
    </cfRule>
  </conditionalFormatting>
  <conditionalFormatting sqref="E18">
    <cfRule type="expression" dxfId="379" priority="8" stopIfTrue="1">
      <formula>ISERROR(E18)</formula>
    </cfRule>
  </conditionalFormatting>
  <conditionalFormatting sqref="E18">
    <cfRule type="expression" dxfId="378" priority="7" stopIfTrue="1">
      <formula>ISERROR(E18)</formula>
    </cfRule>
  </conditionalFormatting>
  <conditionalFormatting sqref="O11">
    <cfRule type="expression" dxfId="377" priority="6" stopIfTrue="1">
      <formula>ISERROR(O11)</formula>
    </cfRule>
  </conditionalFormatting>
  <conditionalFormatting sqref="O11">
    <cfRule type="expression" dxfId="376" priority="5" stopIfTrue="1">
      <formula>ISERROR(O11)</formula>
    </cfRule>
  </conditionalFormatting>
  <conditionalFormatting sqref="Y16">
    <cfRule type="expression" dxfId="375" priority="4" stopIfTrue="1">
      <formula>ISERROR(Y16)</formula>
    </cfRule>
  </conditionalFormatting>
  <conditionalFormatting sqref="Y16">
    <cfRule type="expression" dxfId="374" priority="3" stopIfTrue="1">
      <formula>ISERROR(Y16)</formula>
    </cfRule>
  </conditionalFormatting>
  <conditionalFormatting sqref="E21">
    <cfRule type="expression" dxfId="373" priority="2" stopIfTrue="1">
      <formula>ISERROR(E21)</formula>
    </cfRule>
  </conditionalFormatting>
  <conditionalFormatting sqref="E21">
    <cfRule type="expression" dxfId="372" priority="1" stopIfTrue="1">
      <formula>ISERROR(E21)</formula>
    </cfRule>
  </conditionalFormatting>
  <dataValidations xWindow="654" yWindow="254" count="10">
    <dataValidation type="list" allowBlank="1" showInputMessage="1" promptTitle="Exercise Selection" prompt="Select the exercise based on the exercise class from the drop-down list. These exercises are listed on the MaxSheet worksheet." sqref="K11:L11 K20:L20 K21 U16:V1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0:B3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showErrorMessage="1" sqref="AC2 I2 S2">
      <formula1>STRPREP</formula1>
    </dataValidation>
    <dataValidation allowBlank="1" showInputMessage="1" showErrorMessage="1" promptTitle="# of Repetitions" prompt="Manually enter the appropriate number of repetitions." sqref="C21 W26 W41 W31 W16 M11 W11 W21 C26 C41 M26 M41 M31 C31 C16 M16 C11 M21 W36 M36 C36"/>
    <dataValidation type="list" allowBlank="1" showInputMessage="1" showErrorMessage="1" sqref="H27:I30 AB42:AC44 AB32:AC35 R14:S15 H17:I20 AB37:AC37 AB17:AC20 AB12:AC15 R17:S20 AB22:AC25 R32:S35 H32:I35 R27:S30 R42:S45 R22:S25 H22:I25 H42:I45 H12:I15 R39:S40 H38 AB39:AC40 H37:I37 H39:I40 R38 R37:S37 AB38 R12:S12 AB27:AC30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H11:I11 AB41:AC41 AB21:AC21 AB31:AC31 AB16:AC16 AB11:AC11 H26:I26 AB26:AC26 R26:S26 R41:S41 R21:S21 R31:S31 R16:S16 R11:S11 H41:I41 H21:I21 H31:I31 H16:I16 AB36:AC36 R36:S36 H36:I36 R13">
      <formula1>Notes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K28 U33 K45 U35:U36 K18 K33 K13 K35:K36 U30:U31 U11 K40:K41 U21:V21 U40:U41 K15 K30:K31 K25:K26 K43 U25:V25 U15 U28:V28 U26 U43 U23 K38 U38 A38 A40:A41 A20:A21 A11 A13 A33 A15:B15 A35:A36 A31 A45 A23 A43 A28 A25:A26 A16">
      <formula1>INDIRECT(HLOOKUP(XFA11,SECONDARYLOOKUP,2,FALSE))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B3:G3" r:id="rId4" display="3-Way Ham Touch X 9/leg"/>
    <hyperlink ref="B4:G4" r:id="rId5" display="Toe Reach Squat X 10"/>
    <hyperlink ref="B5:G5" r:id="rId6" display="Cuban Press Incline F8 X 8"/>
    <hyperlink ref="B6:G6" r:id="rId7" display="FWD Leg Cirlces 2X5/leg"/>
    <hyperlink ref="B7:G7" r:id="rId8" display="BKWD Leg Circles 2X5/leg"/>
    <hyperlink ref="L5:Q5" r:id="rId9" display="Tea Cup X 6/leg"/>
    <hyperlink ref="L6:Q6" r:id="rId10" display="Scap Push-Ups X 10"/>
    <hyperlink ref="L3:Q3" r:id="rId11" display="3-Way Ham Touch X 9/leg"/>
    <hyperlink ref="L4:Q4" r:id="rId12" display="Toe Reach Squat X 10"/>
    <hyperlink ref="V5:AA5" r:id="rId13" display="Standing D1 X 6/leg"/>
    <hyperlink ref="V6:AA6" r:id="rId14" display="Standing D2 X 6/leg"/>
    <hyperlink ref="V3:AA3" r:id="rId15" display="3-Way Ham Touch X 9/leg"/>
    <hyperlink ref="V4:AA4" r:id="rId16" display="Toe Reach Squat X 10"/>
    <hyperlink ref="A11:B11" r:id="rId17" display="Back Squat"/>
    <hyperlink ref="A13:B13" r:id="rId18" display="Prone Hip Flexor"/>
    <hyperlink ref="A15:B15" r:id="rId19" display="DB Row"/>
    <hyperlink ref="A18:B18" r:id="rId20" display="Lat Pull Down"/>
    <hyperlink ref="A20:B20" r:id="rId21" display="In-Line RDL"/>
    <hyperlink ref="A23:B23" r:id="rId22" display="DB Curl to Arnold"/>
    <hyperlink ref="A25:B25" r:id="rId23" display="Gopher U-Abs"/>
    <hyperlink ref="A30:B30" r:id="rId24" display="Full Bench Curl-Up"/>
    <hyperlink ref="K11:L11" r:id="rId25" display="Front Squat"/>
    <hyperlink ref="K13:L13" r:id="rId26" display="Ball Groin Squeeze"/>
    <hyperlink ref="K16:L16" r:id="rId27" display="Bench Press"/>
    <hyperlink ref="K20:L20" r:id="rId28" display="SL Calf Raises"/>
    <hyperlink ref="K18:L18" r:id="rId29" display="OH LAT Raise + F8"/>
    <hyperlink ref="K21:L21" r:id="rId30" display="DB Walking Lunge"/>
    <hyperlink ref="K23:L23" r:id="rId31" display="Sup-Pro Tri Ext"/>
    <hyperlink ref="K25:L25" r:id="rId32" display="Supermans"/>
    <hyperlink ref="K26:L26" r:id="rId33" display="Zottman Curls"/>
    <hyperlink ref="K28:L28" r:id="rId34" display="Zercher Good Morning"/>
    <hyperlink ref="U11:V11" r:id="rId35" display="Hex Deadlift"/>
    <hyperlink ref="U13:V13" r:id="rId36" display="Partner Neck"/>
    <hyperlink ref="U16:V16" r:id="rId37" display="Close Grip Bench"/>
    <hyperlink ref="U18:V18" r:id="rId38" display="Chin Grip Lat Pull"/>
    <hyperlink ref="U20:V20" r:id="rId39" display="DB RDL"/>
    <hyperlink ref="U21:V21" r:id="rId40" display="Bulgarian DB Squat"/>
    <hyperlink ref="U23:V23" r:id="rId41" display="Arnolds"/>
    <hyperlink ref="U25:V25" r:id="rId42" display="MB Twist"/>
    <hyperlink ref="U26:V26" r:id="rId43" display="Dips"/>
    <hyperlink ref="U28:V28" r:id="rId44" display="Nordic Ham Curls"/>
    <hyperlink ref="U30:V30" r:id="rId45" display="Prone Forearm Bridge"/>
    <hyperlink ref="A37:B37" r:id="rId46" display="Foam Roller"/>
    <hyperlink ref="A39:B39" r:id="rId47" display="Lying Wall Leg Shakes"/>
    <hyperlink ref="K37:L37" r:id="rId48" display="Isometric Chest Hold"/>
    <hyperlink ref="K39:L39" r:id="rId49" display="Lying Wall Leg Shakes"/>
    <hyperlink ref="U37:V37" r:id="rId50" display="Foam Roller"/>
    <hyperlink ref="U39:V39" r:id="rId51" display="Hang Twist"/>
    <hyperlink ref="K30:L30" r:id="rId52" display="Incline OH Sit-Up"/>
    <hyperlink ref="A16:B16" r:id="rId53" display="Incline Bench"/>
    <hyperlink ref="K15:L15" r:id="rId54" display="Full Cans"/>
    <hyperlink ref="A21:B21" r:id="rId55" display="DB Step-Up"/>
    <hyperlink ref="A26:B26" r:id="rId56" display="JM Press"/>
    <hyperlink ref="A28:B28" r:id="rId57" display="Glute Bar Lift"/>
    <hyperlink ref="U15:V15" r:id="rId58" display="Wide Kroc Row"/>
    <hyperlink ref="R13:S13" r:id="rId59" display="0:2:0:0"/>
    <hyperlink ref="E11" r:id="rId60"/>
    <hyperlink ref="Y11" r:id="rId61"/>
    <hyperlink ref="O16" r:id="rId62"/>
    <hyperlink ref="E18" r:id="rId63"/>
    <hyperlink ref="O11" r:id="rId64"/>
    <hyperlink ref="Y16" r:id="rId65"/>
    <hyperlink ref="E21" r:id="rId66"/>
  </hyperlinks>
  <pageMargins left="0.45" right="0.2" top="0.25" bottom="0.25" header="0.05" footer="0.05"/>
  <pageSetup scale="99" orientation="landscape" r:id="rId67"/>
  <drawing r:id="rId6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F14" sqref="F14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257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257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257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103">
        <v>4</v>
      </c>
      <c r="D11" s="104">
        <f>CEILING((82.5%*N8),5)</f>
        <v>85</v>
      </c>
      <c r="E11" s="74" t="s">
        <v>60</v>
      </c>
      <c r="F11" s="105">
        <f>CEILING((87.5%*N8),5)</f>
        <v>90</v>
      </c>
      <c r="G11" s="106">
        <v>1</v>
      </c>
      <c r="H11" s="343"/>
      <c r="I11" s="344"/>
      <c r="J11" s="107"/>
      <c r="K11" s="174" t="s">
        <v>184</v>
      </c>
      <c r="L11" s="175"/>
      <c r="M11" s="103">
        <v>3</v>
      </c>
      <c r="N11" s="104">
        <f>CEILING((72.5%*N8),5)</f>
        <v>75</v>
      </c>
      <c r="O11" s="75" t="s">
        <v>60</v>
      </c>
      <c r="P11" s="105">
        <f>CEILING((77.5%*N8),5)</f>
        <v>80</v>
      </c>
      <c r="Q11" s="106">
        <v>4</v>
      </c>
      <c r="R11" s="343"/>
      <c r="S11" s="344"/>
      <c r="T11" s="107"/>
      <c r="U11" s="174" t="s">
        <v>176</v>
      </c>
      <c r="V11" s="175"/>
      <c r="W11" s="103">
        <v>4</v>
      </c>
      <c r="X11" s="104">
        <f>CEILING((87.5%*N8),5)</f>
        <v>90</v>
      </c>
      <c r="Y11" s="75" t="s">
        <v>60</v>
      </c>
      <c r="Z11" s="105">
        <f>CEILING((92.5%*N8),5)</f>
        <v>95</v>
      </c>
      <c r="AA11" s="106">
        <v>1</v>
      </c>
      <c r="AB11" s="343"/>
      <c r="AC11" s="344"/>
      <c r="AD11" s="1"/>
    </row>
    <row r="12" spans="1:30" x14ac:dyDescent="0.2">
      <c r="A12" s="345"/>
      <c r="B12" s="346"/>
      <c r="C12" s="42">
        <v>3</v>
      </c>
      <c r="D12" s="108">
        <f>CEILING((85%*N8),5)</f>
        <v>85</v>
      </c>
      <c r="E12" s="109" t="s">
        <v>60</v>
      </c>
      <c r="F12" s="110">
        <f>CEILING((90%*N8),5)</f>
        <v>90</v>
      </c>
      <c r="G12" s="109">
        <v>1</v>
      </c>
      <c r="H12" s="295"/>
      <c r="I12" s="296"/>
      <c r="J12" s="107"/>
      <c r="K12" s="345" t="s">
        <v>224</v>
      </c>
      <c r="L12" s="346"/>
      <c r="M12" s="42"/>
      <c r="N12" s="108"/>
      <c r="O12" s="109"/>
      <c r="P12" s="110"/>
      <c r="Q12" s="109"/>
      <c r="R12" s="295"/>
      <c r="S12" s="296"/>
      <c r="T12" s="107"/>
      <c r="U12" s="345"/>
      <c r="V12" s="346"/>
      <c r="W12" s="42">
        <v>3</v>
      </c>
      <c r="X12" s="108">
        <f>CEILING((90%*N8),5)</f>
        <v>90</v>
      </c>
      <c r="Y12" s="109" t="s">
        <v>60</v>
      </c>
      <c r="Z12" s="110">
        <f>CEILING((95%*N8),5)</f>
        <v>95</v>
      </c>
      <c r="AA12" s="109">
        <v>1</v>
      </c>
      <c r="AB12" s="295"/>
      <c r="AC12" s="296"/>
      <c r="AD12" s="1"/>
    </row>
    <row r="13" spans="1:30" ht="15" customHeight="1" x14ac:dyDescent="0.2">
      <c r="A13" s="172"/>
      <c r="B13" s="173"/>
      <c r="C13" s="111">
        <v>3</v>
      </c>
      <c r="D13" s="121">
        <f>CEILING((87.5%*N8),5)</f>
        <v>90</v>
      </c>
      <c r="E13" s="122" t="s">
        <v>60</v>
      </c>
      <c r="F13" s="123">
        <f>CEILING((92.5%*N8),5)</f>
        <v>95</v>
      </c>
      <c r="G13" s="109">
        <v>3</v>
      </c>
      <c r="H13" s="295"/>
      <c r="I13" s="296"/>
      <c r="J13" s="107"/>
      <c r="K13" s="297" t="s">
        <v>278</v>
      </c>
      <c r="L13" s="298"/>
      <c r="M13" s="111">
        <v>10</v>
      </c>
      <c r="N13" s="108"/>
      <c r="O13" s="109"/>
      <c r="P13" s="110"/>
      <c r="Q13" s="109">
        <v>3</v>
      </c>
      <c r="R13" s="319" t="s">
        <v>293</v>
      </c>
      <c r="S13" s="320"/>
      <c r="T13" s="107"/>
      <c r="U13" s="297"/>
      <c r="V13" s="298"/>
      <c r="W13" s="111">
        <v>3</v>
      </c>
      <c r="X13" s="121">
        <f>CEILING((92.5%*N8),5)</f>
        <v>95</v>
      </c>
      <c r="Y13" s="122" t="s">
        <v>60</v>
      </c>
      <c r="Z13" s="123">
        <f>CEILING((97.5%*N8),5)</f>
        <v>100</v>
      </c>
      <c r="AA13" s="109">
        <v>3</v>
      </c>
      <c r="AB13" s="295"/>
      <c r="AC13" s="296"/>
      <c r="AD13" s="1"/>
    </row>
    <row r="14" spans="1:30" x14ac:dyDescent="0.2">
      <c r="A14" s="350" t="s">
        <v>224</v>
      </c>
      <c r="B14" s="351"/>
      <c r="C14" s="50"/>
      <c r="D14" s="108"/>
      <c r="E14" s="109"/>
      <c r="F14" s="110"/>
      <c r="G14" s="51"/>
      <c r="H14" s="295"/>
      <c r="I14" s="296"/>
      <c r="J14" s="107"/>
      <c r="K14" s="352" t="s">
        <v>224</v>
      </c>
      <c r="L14" s="353"/>
      <c r="M14" s="50"/>
      <c r="N14" s="108"/>
      <c r="O14" s="109"/>
      <c r="P14" s="110"/>
      <c r="Q14" s="51"/>
      <c r="R14" s="295"/>
      <c r="S14" s="296"/>
      <c r="T14" s="107"/>
      <c r="U14" s="352" t="s">
        <v>224</v>
      </c>
      <c r="V14" s="353"/>
      <c r="W14" s="50"/>
      <c r="X14" s="108"/>
      <c r="Y14" s="109"/>
      <c r="Z14" s="110"/>
      <c r="AA14" s="51"/>
      <c r="AB14" s="295"/>
      <c r="AC14" s="296"/>
      <c r="AD14" s="1"/>
    </row>
    <row r="15" spans="1:30" ht="13.5" thickBot="1" x14ac:dyDescent="0.25">
      <c r="A15" s="251" t="s">
        <v>77</v>
      </c>
      <c r="B15" s="252"/>
      <c r="C15" s="112">
        <v>6</v>
      </c>
      <c r="D15" s="113">
        <f>CEILING((30%*Q8),5)</f>
        <v>30</v>
      </c>
      <c r="E15" s="114" t="s">
        <v>60</v>
      </c>
      <c r="F15" s="115">
        <f>CEILING((35%*Q8),5)</f>
        <v>35</v>
      </c>
      <c r="G15" s="114">
        <v>3</v>
      </c>
      <c r="H15" s="305"/>
      <c r="I15" s="306"/>
      <c r="J15" s="107"/>
      <c r="K15" s="303" t="s">
        <v>309</v>
      </c>
      <c r="L15" s="304"/>
      <c r="M15" s="112">
        <v>10</v>
      </c>
      <c r="N15" s="113">
        <f>CEILING((5%*Q8),5)</f>
        <v>5</v>
      </c>
      <c r="O15" s="114" t="s">
        <v>60</v>
      </c>
      <c r="P15" s="115">
        <f>CEILING((7.5%*Q8),5)</f>
        <v>10</v>
      </c>
      <c r="Q15" s="114">
        <v>3</v>
      </c>
      <c r="R15" s="305"/>
      <c r="S15" s="306"/>
      <c r="T15" s="107"/>
      <c r="U15" s="303" t="s">
        <v>310</v>
      </c>
      <c r="V15" s="304"/>
      <c r="W15" s="112">
        <v>6</v>
      </c>
      <c r="X15" s="113">
        <f>CEILING((30%*Q8),5)</f>
        <v>30</v>
      </c>
      <c r="Y15" s="114" t="s">
        <v>60</v>
      </c>
      <c r="Z15" s="115">
        <f>CEILING((35%*Q8),5)</f>
        <v>35</v>
      </c>
      <c r="AA15" s="114">
        <v>3</v>
      </c>
      <c r="AB15" s="305"/>
      <c r="AC15" s="306"/>
      <c r="AD15" s="1"/>
    </row>
    <row r="16" spans="1:30" ht="12.75" x14ac:dyDescent="0.2">
      <c r="A16" s="311" t="s">
        <v>308</v>
      </c>
      <c r="B16" s="312"/>
      <c r="C16" s="103">
        <v>3</v>
      </c>
      <c r="D16" s="104">
        <f>CEILING((72.5%*Q8),5)</f>
        <v>75</v>
      </c>
      <c r="E16" s="106" t="s">
        <v>60</v>
      </c>
      <c r="F16" s="105">
        <f>CEILING((77.5%*Q8),5)</f>
        <v>80</v>
      </c>
      <c r="G16" s="106">
        <v>4</v>
      </c>
      <c r="H16" s="343"/>
      <c r="I16" s="344"/>
      <c r="J16" s="107"/>
      <c r="K16" s="174" t="s">
        <v>15</v>
      </c>
      <c r="L16" s="175"/>
      <c r="M16" s="103">
        <v>4</v>
      </c>
      <c r="N16" s="104">
        <f>CEILING((82.5%*Q8),5)</f>
        <v>85</v>
      </c>
      <c r="O16" s="75" t="s">
        <v>60</v>
      </c>
      <c r="P16" s="105">
        <f>CEILING((87.5%*Q8),5)</f>
        <v>90</v>
      </c>
      <c r="Q16" s="106">
        <v>1</v>
      </c>
      <c r="R16" s="343"/>
      <c r="S16" s="344"/>
      <c r="T16" s="107"/>
      <c r="U16" s="174" t="s">
        <v>185</v>
      </c>
      <c r="V16" s="175"/>
      <c r="W16" s="103">
        <v>3</v>
      </c>
      <c r="X16" s="104">
        <f>CEILING((80%*Q8),5)</f>
        <v>80</v>
      </c>
      <c r="Y16" s="75" t="s">
        <v>60</v>
      </c>
      <c r="Z16" s="105">
        <f>CEILING((85%*Q8),5)</f>
        <v>85</v>
      </c>
      <c r="AA16" s="106">
        <v>4</v>
      </c>
      <c r="AB16" s="343"/>
      <c r="AC16" s="344"/>
      <c r="AD16" s="1"/>
    </row>
    <row r="17" spans="1:30" x14ac:dyDescent="0.2">
      <c r="A17" s="345" t="s">
        <v>224</v>
      </c>
      <c r="B17" s="346"/>
      <c r="C17" s="42"/>
      <c r="D17" s="108"/>
      <c r="E17" s="109"/>
      <c r="F17" s="110"/>
      <c r="G17" s="109"/>
      <c r="H17" s="295"/>
      <c r="I17" s="296"/>
      <c r="J17" s="107"/>
      <c r="K17" s="345"/>
      <c r="L17" s="346"/>
      <c r="M17" s="42">
        <v>3</v>
      </c>
      <c r="N17" s="108">
        <f>CEILING((85%*Q8),5)</f>
        <v>85</v>
      </c>
      <c r="O17" s="109" t="s">
        <v>60</v>
      </c>
      <c r="P17" s="110">
        <f>CEILING((90%*Q8),5)</f>
        <v>90</v>
      </c>
      <c r="Q17" s="109">
        <v>1</v>
      </c>
      <c r="R17" s="295"/>
      <c r="S17" s="296"/>
      <c r="T17" s="107"/>
      <c r="U17" s="345" t="s">
        <v>224</v>
      </c>
      <c r="V17" s="346"/>
      <c r="W17" s="42"/>
      <c r="X17" s="108"/>
      <c r="Y17" s="109"/>
      <c r="Z17" s="110"/>
      <c r="AA17" s="109"/>
      <c r="AB17" s="295"/>
      <c r="AC17" s="296"/>
      <c r="AD17" s="1"/>
    </row>
    <row r="18" spans="1:30" ht="12.75" x14ac:dyDescent="0.2">
      <c r="A18" s="172" t="s">
        <v>40</v>
      </c>
      <c r="B18" s="173"/>
      <c r="C18" s="111">
        <v>6</v>
      </c>
      <c r="D18" s="108">
        <f>CEILING((57.5%*Q8),5)</f>
        <v>60</v>
      </c>
      <c r="E18" s="79" t="s">
        <v>60</v>
      </c>
      <c r="F18" s="110">
        <f>CEILING((62.5%*Q8),5)</f>
        <v>65</v>
      </c>
      <c r="G18" s="109">
        <v>3</v>
      </c>
      <c r="H18" s="295"/>
      <c r="I18" s="296"/>
      <c r="J18" s="107"/>
      <c r="K18" s="297"/>
      <c r="L18" s="298"/>
      <c r="M18" s="111">
        <v>3</v>
      </c>
      <c r="N18" s="108">
        <f>CEILING((87.5%*Q8),5)</f>
        <v>90</v>
      </c>
      <c r="O18" s="109" t="s">
        <v>60</v>
      </c>
      <c r="P18" s="110">
        <f>CEILING((92.5%*Q8),5)</f>
        <v>95</v>
      </c>
      <c r="Q18" s="109"/>
      <c r="R18" s="295"/>
      <c r="S18" s="296"/>
      <c r="T18" s="107"/>
      <c r="U18" s="297" t="s">
        <v>284</v>
      </c>
      <c r="V18" s="298"/>
      <c r="W18" s="111">
        <v>6</v>
      </c>
      <c r="X18" s="108">
        <f>CEILING((60%*Q8),5)</f>
        <v>60</v>
      </c>
      <c r="Y18" s="109" t="s">
        <v>60</v>
      </c>
      <c r="Z18" s="110">
        <f>CEILING((65%*Q8),5)</f>
        <v>65</v>
      </c>
      <c r="AA18" s="109">
        <v>3</v>
      </c>
      <c r="AB18" s="295"/>
      <c r="AC18" s="296"/>
      <c r="AD18" s="1"/>
    </row>
    <row r="19" spans="1:30" x14ac:dyDescent="0.2">
      <c r="A19" s="352" t="s">
        <v>224</v>
      </c>
      <c r="B19" s="353"/>
      <c r="C19" s="50"/>
      <c r="D19" s="108"/>
      <c r="E19" s="109"/>
      <c r="F19" s="110"/>
      <c r="G19" s="51"/>
      <c r="H19" s="295"/>
      <c r="I19" s="296"/>
      <c r="J19" s="107"/>
      <c r="K19" s="352" t="s">
        <v>224</v>
      </c>
      <c r="L19" s="353"/>
      <c r="M19" s="50"/>
      <c r="N19" s="108"/>
      <c r="O19" s="109"/>
      <c r="P19" s="110"/>
      <c r="Q19" s="51"/>
      <c r="R19" s="295"/>
      <c r="S19" s="296"/>
      <c r="T19" s="107"/>
      <c r="U19" s="352" t="s">
        <v>224</v>
      </c>
      <c r="V19" s="353"/>
      <c r="W19" s="50"/>
      <c r="X19" s="108"/>
      <c r="Y19" s="109"/>
      <c r="Z19" s="110"/>
      <c r="AA19" s="51"/>
      <c r="AB19" s="295"/>
      <c r="AC19" s="296"/>
      <c r="AD19" s="1"/>
    </row>
    <row r="20" spans="1:30" ht="13.5" thickBot="1" x14ac:dyDescent="0.25">
      <c r="A20" s="170" t="s">
        <v>189</v>
      </c>
      <c r="B20" s="171"/>
      <c r="C20" s="112">
        <v>6</v>
      </c>
      <c r="D20" s="116">
        <f>CEILING((17.5%*N8),5)</f>
        <v>20</v>
      </c>
      <c r="E20" s="116" t="s">
        <v>60</v>
      </c>
      <c r="F20" s="117">
        <f>CEILING((20%*N8),5)</f>
        <v>20</v>
      </c>
      <c r="G20" s="114">
        <v>3</v>
      </c>
      <c r="H20" s="305"/>
      <c r="I20" s="306"/>
      <c r="J20" s="107"/>
      <c r="K20" s="172" t="s">
        <v>186</v>
      </c>
      <c r="L20" s="173"/>
      <c r="M20" s="112">
        <v>10</v>
      </c>
      <c r="N20" s="113">
        <f>CEILING((25%*N8),5)</f>
        <v>25</v>
      </c>
      <c r="O20" s="114" t="s">
        <v>60</v>
      </c>
      <c r="P20" s="115">
        <f>CEILING((28%*N8),5)</f>
        <v>30</v>
      </c>
      <c r="Q20" s="114">
        <v>3</v>
      </c>
      <c r="R20" s="305"/>
      <c r="S20" s="306"/>
      <c r="T20" s="107"/>
      <c r="U20" s="172" t="s">
        <v>61</v>
      </c>
      <c r="V20" s="173"/>
      <c r="W20" s="112">
        <v>6</v>
      </c>
      <c r="X20" s="113">
        <f>CEILING((25%*N8),5)</f>
        <v>25</v>
      </c>
      <c r="Y20" s="114" t="s">
        <v>60</v>
      </c>
      <c r="Z20" s="115">
        <f>CEILING((30%*N8),5)</f>
        <v>30</v>
      </c>
      <c r="AA20" s="114">
        <v>3</v>
      </c>
      <c r="AB20" s="305"/>
      <c r="AC20" s="306"/>
      <c r="AD20" s="1"/>
    </row>
    <row r="21" spans="1:30" ht="15" customHeight="1" x14ac:dyDescent="0.2">
      <c r="A21" s="311" t="s">
        <v>311</v>
      </c>
      <c r="B21" s="312"/>
      <c r="C21" s="103">
        <v>6</v>
      </c>
      <c r="D21" s="104">
        <f>CEILING((21%*N8),5)</f>
        <v>25</v>
      </c>
      <c r="E21" s="75" t="s">
        <v>60</v>
      </c>
      <c r="F21" s="105">
        <f>CEILING((25%*N8),5)</f>
        <v>25</v>
      </c>
      <c r="G21" s="106">
        <v>3</v>
      </c>
      <c r="H21" s="343"/>
      <c r="I21" s="344"/>
      <c r="J21" s="107"/>
      <c r="K21" s="174" t="s">
        <v>41</v>
      </c>
      <c r="L21" s="175"/>
      <c r="M21" s="103">
        <v>6</v>
      </c>
      <c r="N21" s="104">
        <f>CEILING((22.5%*N8),5)</f>
        <v>25</v>
      </c>
      <c r="O21" s="106" t="s">
        <v>60</v>
      </c>
      <c r="P21" s="105">
        <f>CEILING((25%*N8),5)</f>
        <v>25</v>
      </c>
      <c r="Q21" s="106">
        <v>3</v>
      </c>
      <c r="R21" s="343"/>
      <c r="S21" s="344"/>
      <c r="T21" s="107"/>
      <c r="U21" s="174" t="s">
        <v>319</v>
      </c>
      <c r="V21" s="175"/>
      <c r="W21" s="103">
        <v>6</v>
      </c>
      <c r="X21" s="118">
        <f>CEILING((25%*N8),5)</f>
        <v>25</v>
      </c>
      <c r="Y21" s="119" t="s">
        <v>60</v>
      </c>
      <c r="Z21" s="120">
        <f>CEILING((27.5%*N8),5)</f>
        <v>30</v>
      </c>
      <c r="AA21" s="106">
        <v>3</v>
      </c>
      <c r="AB21" s="343"/>
      <c r="AC21" s="344"/>
      <c r="AD21" s="1"/>
    </row>
    <row r="22" spans="1:30" x14ac:dyDescent="0.2">
      <c r="A22" s="345" t="s">
        <v>224</v>
      </c>
      <c r="B22" s="346"/>
      <c r="C22" s="42"/>
      <c r="D22" s="108"/>
      <c r="E22" s="109"/>
      <c r="F22" s="110"/>
      <c r="G22" s="109"/>
      <c r="H22" s="295"/>
      <c r="I22" s="296"/>
      <c r="J22" s="107"/>
      <c r="K22" s="345" t="s">
        <v>224</v>
      </c>
      <c r="L22" s="346"/>
      <c r="M22" s="42"/>
      <c r="N22" s="108"/>
      <c r="O22" s="109"/>
      <c r="P22" s="110"/>
      <c r="Q22" s="109"/>
      <c r="R22" s="295"/>
      <c r="S22" s="296"/>
      <c r="T22" s="107"/>
      <c r="U22" s="345" t="s">
        <v>224</v>
      </c>
      <c r="V22" s="346"/>
      <c r="W22" s="42"/>
      <c r="X22" s="108"/>
      <c r="Y22" s="109"/>
      <c r="Z22" s="110"/>
      <c r="AA22" s="109"/>
      <c r="AB22" s="295"/>
      <c r="AC22" s="296"/>
      <c r="AD22" s="1"/>
    </row>
    <row r="23" spans="1:30" ht="12.75" x14ac:dyDescent="0.2">
      <c r="A23" s="172" t="s">
        <v>82</v>
      </c>
      <c r="B23" s="173"/>
      <c r="C23" s="111">
        <v>6</v>
      </c>
      <c r="D23" s="108">
        <f>CEILING((18.5%*Q8),5)</f>
        <v>20</v>
      </c>
      <c r="E23" s="109" t="s">
        <v>60</v>
      </c>
      <c r="F23" s="110">
        <f>CEILING((21%*Q8),5)</f>
        <v>25</v>
      </c>
      <c r="G23" s="109">
        <v>3</v>
      </c>
      <c r="H23" s="295"/>
      <c r="I23" s="296"/>
      <c r="J23" s="107"/>
      <c r="K23" s="172" t="s">
        <v>17</v>
      </c>
      <c r="L23" s="173"/>
      <c r="M23" s="111">
        <v>6</v>
      </c>
      <c r="N23" s="108">
        <f>CEILING((21%*Q8),5)</f>
        <v>25</v>
      </c>
      <c r="O23" s="109" t="s">
        <v>60</v>
      </c>
      <c r="P23" s="110">
        <f>CEILING((24%*Q8),5)</f>
        <v>25</v>
      </c>
      <c r="Q23" s="109">
        <v>3</v>
      </c>
      <c r="R23" s="295"/>
      <c r="S23" s="296"/>
      <c r="T23" s="107"/>
      <c r="U23" s="297" t="s">
        <v>285</v>
      </c>
      <c r="V23" s="298"/>
      <c r="W23" s="111">
        <v>6</v>
      </c>
      <c r="X23" s="108">
        <f>CEILING((22.5%*Q8),5)</f>
        <v>25</v>
      </c>
      <c r="Y23" s="109" t="s">
        <v>60</v>
      </c>
      <c r="Z23" s="110">
        <f>CEILING((25%*Q8),5)</f>
        <v>25</v>
      </c>
      <c r="AA23" s="109">
        <v>3</v>
      </c>
      <c r="AB23" s="295"/>
      <c r="AC23" s="296"/>
      <c r="AD23" s="1"/>
    </row>
    <row r="24" spans="1:30" x14ac:dyDescent="0.2">
      <c r="A24" s="352" t="s">
        <v>224</v>
      </c>
      <c r="B24" s="353"/>
      <c r="C24" s="50"/>
      <c r="D24" s="108"/>
      <c r="E24" s="109"/>
      <c r="F24" s="110"/>
      <c r="G24" s="51"/>
      <c r="H24" s="295"/>
      <c r="I24" s="296"/>
      <c r="J24" s="107"/>
      <c r="K24" s="352" t="s">
        <v>224</v>
      </c>
      <c r="L24" s="353"/>
      <c r="M24" s="50"/>
      <c r="N24" s="108"/>
      <c r="O24" s="109"/>
      <c r="P24" s="110"/>
      <c r="Q24" s="51"/>
      <c r="R24" s="295"/>
      <c r="S24" s="296"/>
      <c r="T24" s="107"/>
      <c r="U24" s="352" t="s">
        <v>224</v>
      </c>
      <c r="V24" s="353"/>
      <c r="W24" s="50"/>
      <c r="X24" s="108"/>
      <c r="Y24" s="109"/>
      <c r="Z24" s="110"/>
      <c r="AA24" s="51"/>
      <c r="AB24" s="295"/>
      <c r="AC24" s="296"/>
      <c r="AD24" s="1"/>
    </row>
    <row r="25" spans="1:30" ht="15.75" customHeight="1" thickBot="1" x14ac:dyDescent="0.25">
      <c r="A25" s="172" t="s">
        <v>20</v>
      </c>
      <c r="B25" s="173"/>
      <c r="C25" s="112">
        <v>20</v>
      </c>
      <c r="D25" s="113">
        <v>20</v>
      </c>
      <c r="E25" s="114" t="s">
        <v>60</v>
      </c>
      <c r="F25" s="115">
        <v>35</v>
      </c>
      <c r="G25" s="114">
        <v>3</v>
      </c>
      <c r="H25" s="305"/>
      <c r="I25" s="306"/>
      <c r="J25" s="107"/>
      <c r="K25" s="170" t="s">
        <v>196</v>
      </c>
      <c r="L25" s="171"/>
      <c r="M25" s="112">
        <v>15</v>
      </c>
      <c r="N25" s="357" t="s">
        <v>59</v>
      </c>
      <c r="O25" s="358"/>
      <c r="P25" s="359"/>
      <c r="Q25" s="114">
        <v>3</v>
      </c>
      <c r="R25" s="305"/>
      <c r="S25" s="306"/>
      <c r="T25" s="107"/>
      <c r="U25" s="172" t="s">
        <v>18</v>
      </c>
      <c r="V25" s="173"/>
      <c r="W25" s="112">
        <v>30</v>
      </c>
      <c r="X25" s="113">
        <v>15</v>
      </c>
      <c r="Y25" s="114" t="s">
        <v>60</v>
      </c>
      <c r="Z25" s="115">
        <v>45</v>
      </c>
      <c r="AA25" s="114">
        <v>3</v>
      </c>
      <c r="AB25" s="305"/>
      <c r="AC25" s="306"/>
      <c r="AD25" s="1"/>
    </row>
    <row r="26" spans="1:30" ht="12.75" x14ac:dyDescent="0.2">
      <c r="A26" s="311" t="s">
        <v>312</v>
      </c>
      <c r="B26" s="312"/>
      <c r="C26" s="103">
        <v>6</v>
      </c>
      <c r="D26" s="104">
        <f>CEILING((25%*Q8),5)</f>
        <v>25</v>
      </c>
      <c r="E26" s="106" t="s">
        <v>60</v>
      </c>
      <c r="F26" s="105">
        <f>CEILING((27.5%*Q8),5)</f>
        <v>30</v>
      </c>
      <c r="G26" s="106">
        <v>3</v>
      </c>
      <c r="H26" s="343"/>
      <c r="I26" s="344"/>
      <c r="J26" s="107"/>
      <c r="K26" s="311" t="s">
        <v>288</v>
      </c>
      <c r="L26" s="312"/>
      <c r="M26" s="103">
        <v>6</v>
      </c>
      <c r="N26" s="104">
        <f>CEILING((20%*Q8),5)</f>
        <v>20</v>
      </c>
      <c r="O26" s="106" t="s">
        <v>60</v>
      </c>
      <c r="P26" s="105">
        <f>CEILING((22.5%*Q8),5)</f>
        <v>25</v>
      </c>
      <c r="Q26" s="106">
        <v>3</v>
      </c>
      <c r="R26" s="343"/>
      <c r="S26" s="344"/>
      <c r="T26" s="107"/>
      <c r="U26" s="311" t="s">
        <v>286</v>
      </c>
      <c r="V26" s="312"/>
      <c r="W26" s="103">
        <v>6</v>
      </c>
      <c r="X26" s="104">
        <f>CEILING((62.5%*Q8),5)</f>
        <v>65</v>
      </c>
      <c r="Y26" s="106" t="s">
        <v>60</v>
      </c>
      <c r="Z26" s="105">
        <f>CEILING((67.5%*Q8),5)</f>
        <v>70</v>
      </c>
      <c r="AA26" s="106">
        <v>3</v>
      </c>
      <c r="AB26" s="343"/>
      <c r="AC26" s="344"/>
      <c r="AD26" s="1"/>
    </row>
    <row r="27" spans="1:30" x14ac:dyDescent="0.2">
      <c r="A27" s="345" t="s">
        <v>224</v>
      </c>
      <c r="B27" s="346"/>
      <c r="C27" s="42"/>
      <c r="D27" s="108"/>
      <c r="E27" s="109"/>
      <c r="F27" s="110"/>
      <c r="G27" s="109"/>
      <c r="H27" s="295"/>
      <c r="I27" s="296"/>
      <c r="J27" s="107"/>
      <c r="K27" s="345" t="s">
        <v>224</v>
      </c>
      <c r="L27" s="346"/>
      <c r="M27" s="42"/>
      <c r="N27" s="108"/>
      <c r="O27" s="109"/>
      <c r="P27" s="110"/>
      <c r="Q27" s="109"/>
      <c r="R27" s="295"/>
      <c r="S27" s="296"/>
      <c r="T27" s="107"/>
      <c r="U27" s="345" t="s">
        <v>224</v>
      </c>
      <c r="V27" s="346"/>
      <c r="W27" s="42"/>
      <c r="X27" s="108"/>
      <c r="Y27" s="109"/>
      <c r="Z27" s="110"/>
      <c r="AA27" s="109"/>
      <c r="AB27" s="295"/>
      <c r="AC27" s="296"/>
      <c r="AD27" s="1"/>
    </row>
    <row r="28" spans="1:30" ht="15" customHeight="1" x14ac:dyDescent="0.2">
      <c r="A28" s="297" t="s">
        <v>276</v>
      </c>
      <c r="B28" s="298"/>
      <c r="C28" s="111">
        <v>6</v>
      </c>
      <c r="D28" s="108">
        <f>CEILING((77.5%*N8),5)</f>
        <v>80</v>
      </c>
      <c r="E28" s="109" t="s">
        <v>60</v>
      </c>
      <c r="F28" s="110">
        <f>CEILING((82.5%*N8),5)</f>
        <v>85</v>
      </c>
      <c r="G28" s="109">
        <v>3</v>
      </c>
      <c r="H28" s="295"/>
      <c r="I28" s="296"/>
      <c r="J28" s="107"/>
      <c r="K28" s="172" t="s">
        <v>88</v>
      </c>
      <c r="L28" s="173"/>
      <c r="M28" s="111">
        <v>6</v>
      </c>
      <c r="N28" s="108">
        <f>CEILING((52.5%*N8),5)</f>
        <v>55</v>
      </c>
      <c r="O28" s="109" t="s">
        <v>60</v>
      </c>
      <c r="P28" s="110">
        <f>CEILING((55%*N8),5)</f>
        <v>55</v>
      </c>
      <c r="Q28" s="109">
        <v>3</v>
      </c>
      <c r="R28" s="295"/>
      <c r="S28" s="296"/>
      <c r="T28" s="107"/>
      <c r="U28" s="172" t="s">
        <v>320</v>
      </c>
      <c r="V28" s="173"/>
      <c r="W28" s="111">
        <v>6</v>
      </c>
      <c r="X28" s="347" t="s">
        <v>59</v>
      </c>
      <c r="Y28" s="348"/>
      <c r="Z28" s="349"/>
      <c r="AA28" s="109">
        <v>3</v>
      </c>
      <c r="AB28" s="295"/>
      <c r="AC28" s="296"/>
      <c r="AD28" s="1"/>
    </row>
    <row r="29" spans="1:30" x14ac:dyDescent="0.2">
      <c r="A29" s="352" t="s">
        <v>224</v>
      </c>
      <c r="B29" s="353"/>
      <c r="C29" s="50"/>
      <c r="D29" s="108"/>
      <c r="E29" s="109"/>
      <c r="F29" s="110"/>
      <c r="G29" s="51"/>
      <c r="H29" s="295"/>
      <c r="I29" s="296"/>
      <c r="J29" s="107"/>
      <c r="K29" s="352" t="s">
        <v>224</v>
      </c>
      <c r="L29" s="353"/>
      <c r="M29" s="50"/>
      <c r="N29" s="108"/>
      <c r="O29" s="109"/>
      <c r="P29" s="110"/>
      <c r="Q29" s="51"/>
      <c r="R29" s="295"/>
      <c r="S29" s="296"/>
      <c r="T29" s="107"/>
      <c r="U29" s="352" t="s">
        <v>224</v>
      </c>
      <c r="V29" s="353"/>
      <c r="W29" s="50"/>
      <c r="X29" s="108"/>
      <c r="Y29" s="109"/>
      <c r="Z29" s="110"/>
      <c r="AA29" s="51"/>
      <c r="AB29" s="295"/>
      <c r="AC29" s="296"/>
      <c r="AD29" s="1"/>
    </row>
    <row r="30" spans="1:30" ht="15.75" customHeight="1" thickBot="1" x14ac:dyDescent="0.25">
      <c r="A30" s="172" t="s">
        <v>36</v>
      </c>
      <c r="B30" s="173"/>
      <c r="C30" s="112">
        <v>18</v>
      </c>
      <c r="D30" s="357" t="s">
        <v>59</v>
      </c>
      <c r="E30" s="358"/>
      <c r="F30" s="359"/>
      <c r="G30" s="114">
        <v>3</v>
      </c>
      <c r="H30" s="305"/>
      <c r="I30" s="306"/>
      <c r="J30" s="107"/>
      <c r="K30" s="303" t="s">
        <v>314</v>
      </c>
      <c r="L30" s="304"/>
      <c r="M30" s="112">
        <v>18</v>
      </c>
      <c r="N30" s="113">
        <v>15</v>
      </c>
      <c r="O30" s="114" t="s">
        <v>60</v>
      </c>
      <c r="P30" s="115">
        <v>30</v>
      </c>
      <c r="Q30" s="114">
        <v>3</v>
      </c>
      <c r="R30" s="305"/>
      <c r="S30" s="306"/>
      <c r="T30" s="107"/>
      <c r="U30" s="170" t="s">
        <v>190</v>
      </c>
      <c r="V30" s="171"/>
      <c r="W30" s="112" t="s">
        <v>322</v>
      </c>
      <c r="X30" s="357" t="s">
        <v>59</v>
      </c>
      <c r="Y30" s="358"/>
      <c r="Z30" s="359"/>
      <c r="AA30" s="114">
        <v>3</v>
      </c>
      <c r="AB30" s="305"/>
      <c r="AC30" s="306"/>
      <c r="AD30" s="1"/>
    </row>
    <row r="31" spans="1:30" ht="12.75" x14ac:dyDescent="0.2">
      <c r="A31" s="360"/>
      <c r="B31" s="361"/>
      <c r="C31" s="103"/>
      <c r="D31" s="104"/>
      <c r="E31" s="106"/>
      <c r="F31" s="105"/>
      <c r="G31" s="106"/>
      <c r="H31" s="343"/>
      <c r="I31" s="344"/>
      <c r="J31" s="107"/>
      <c r="K31" s="360"/>
      <c r="L31" s="361"/>
      <c r="M31" s="103"/>
      <c r="N31" s="104"/>
      <c r="O31" s="106"/>
      <c r="P31" s="105"/>
      <c r="Q31" s="106"/>
      <c r="R31" s="343"/>
      <c r="S31" s="344"/>
      <c r="T31" s="107"/>
      <c r="U31" s="360"/>
      <c r="V31" s="361"/>
      <c r="W31" s="103"/>
      <c r="X31" s="104"/>
      <c r="Y31" s="106"/>
      <c r="Z31" s="105"/>
      <c r="AA31" s="106"/>
      <c r="AB31" s="343"/>
      <c r="AC31" s="344"/>
      <c r="AD31" s="1"/>
    </row>
    <row r="32" spans="1:30" ht="12.75" x14ac:dyDescent="0.2">
      <c r="A32" s="362"/>
      <c r="B32" s="363"/>
      <c r="C32" s="42"/>
      <c r="D32" s="108"/>
      <c r="E32" s="109"/>
      <c r="F32" s="110"/>
      <c r="G32" s="109"/>
      <c r="H32" s="295"/>
      <c r="I32" s="296"/>
      <c r="J32" s="107"/>
      <c r="K32" s="362"/>
      <c r="L32" s="363"/>
      <c r="M32" s="42"/>
      <c r="N32" s="108"/>
      <c r="O32" s="109"/>
      <c r="P32" s="110"/>
      <c r="Q32" s="109"/>
      <c r="R32" s="295"/>
      <c r="S32" s="296"/>
      <c r="T32" s="107"/>
      <c r="U32" s="362"/>
      <c r="V32" s="363"/>
      <c r="W32" s="42"/>
      <c r="X32" s="108"/>
      <c r="Y32" s="109"/>
      <c r="Z32" s="110"/>
      <c r="AA32" s="109"/>
      <c r="AB32" s="295"/>
      <c r="AC32" s="296"/>
      <c r="AD32" s="1"/>
    </row>
    <row r="33" spans="1:30" ht="12.75" x14ac:dyDescent="0.2">
      <c r="A33" s="362"/>
      <c r="B33" s="363"/>
      <c r="C33" s="111"/>
      <c r="D33" s="108"/>
      <c r="E33" s="109"/>
      <c r="F33" s="110"/>
      <c r="G33" s="109"/>
      <c r="H33" s="295"/>
      <c r="I33" s="296"/>
      <c r="J33" s="107"/>
      <c r="K33" s="362"/>
      <c r="L33" s="363"/>
      <c r="M33" s="111"/>
      <c r="N33" s="108"/>
      <c r="O33" s="109"/>
      <c r="P33" s="110"/>
      <c r="Q33" s="109"/>
      <c r="R33" s="295"/>
      <c r="S33" s="296"/>
      <c r="T33" s="107"/>
      <c r="U33" s="362"/>
      <c r="V33" s="363"/>
      <c r="W33" s="111"/>
      <c r="X33" s="108"/>
      <c r="Y33" s="109"/>
      <c r="Z33" s="110"/>
      <c r="AA33" s="109"/>
      <c r="AB33" s="295"/>
      <c r="AC33" s="296"/>
      <c r="AD33" s="1"/>
    </row>
    <row r="34" spans="1:30" x14ac:dyDescent="0.2">
      <c r="A34" s="352"/>
      <c r="B34" s="353"/>
      <c r="C34" s="50"/>
      <c r="D34" s="108"/>
      <c r="E34" s="109"/>
      <c r="F34" s="110"/>
      <c r="G34" s="51"/>
      <c r="H34" s="295"/>
      <c r="I34" s="296"/>
      <c r="J34" s="107"/>
      <c r="K34" s="352"/>
      <c r="L34" s="353"/>
      <c r="M34" s="50"/>
      <c r="N34" s="108"/>
      <c r="O34" s="109"/>
      <c r="P34" s="110"/>
      <c r="Q34" s="51"/>
      <c r="R34" s="295"/>
      <c r="S34" s="296"/>
      <c r="T34" s="107"/>
      <c r="U34" s="352"/>
      <c r="V34" s="353"/>
      <c r="W34" s="50"/>
      <c r="X34" s="108"/>
      <c r="Y34" s="109"/>
      <c r="Z34" s="110"/>
      <c r="AA34" s="51"/>
      <c r="AB34" s="295"/>
      <c r="AC34" s="296"/>
      <c r="AD34" s="1"/>
    </row>
    <row r="35" spans="1:30" ht="13.5" thickBot="1" x14ac:dyDescent="0.25">
      <c r="A35" s="364"/>
      <c r="B35" s="365"/>
      <c r="C35" s="112"/>
      <c r="D35" s="113"/>
      <c r="E35" s="114"/>
      <c r="F35" s="115"/>
      <c r="G35" s="114"/>
      <c r="H35" s="305"/>
      <c r="I35" s="306"/>
      <c r="J35" s="107"/>
      <c r="K35" s="364"/>
      <c r="L35" s="365"/>
      <c r="M35" s="112"/>
      <c r="N35" s="113"/>
      <c r="O35" s="114"/>
      <c r="P35" s="115"/>
      <c r="Q35" s="114"/>
      <c r="R35" s="305"/>
      <c r="S35" s="306"/>
      <c r="T35" s="107"/>
      <c r="U35" s="364"/>
      <c r="V35" s="365"/>
      <c r="W35" s="112"/>
      <c r="X35" s="113"/>
      <c r="Y35" s="114"/>
      <c r="Z35" s="115"/>
      <c r="AA35" s="114"/>
      <c r="AB35" s="305"/>
      <c r="AC35" s="306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ht="12.75" x14ac:dyDescent="0.2">
      <c r="A41" s="360"/>
      <c r="B41" s="361"/>
      <c r="C41" s="103"/>
      <c r="D41" s="104"/>
      <c r="E41" s="106"/>
      <c r="F41" s="105"/>
      <c r="G41" s="106"/>
      <c r="H41" s="343"/>
      <c r="I41" s="344"/>
      <c r="J41" s="107"/>
      <c r="K41" s="360"/>
      <c r="L41" s="361"/>
      <c r="M41" s="103"/>
      <c r="N41" s="104"/>
      <c r="O41" s="106"/>
      <c r="P41" s="105"/>
      <c r="Q41" s="106"/>
      <c r="R41" s="343"/>
      <c r="S41" s="344"/>
      <c r="T41" s="107"/>
      <c r="U41" s="360"/>
      <c r="V41" s="361"/>
      <c r="W41" s="103"/>
      <c r="X41" s="104"/>
      <c r="Y41" s="106"/>
      <c r="Z41" s="105"/>
      <c r="AA41" s="106"/>
      <c r="AB41" s="343"/>
      <c r="AC41" s="344"/>
      <c r="AD41" s="1"/>
    </row>
    <row r="42" spans="1:30" ht="15" customHeight="1" x14ac:dyDescent="0.2">
      <c r="A42" s="362"/>
      <c r="B42" s="363"/>
      <c r="C42" s="42"/>
      <c r="D42" s="108"/>
      <c r="E42" s="109"/>
      <c r="F42" s="110"/>
      <c r="G42" s="109"/>
      <c r="H42" s="295"/>
      <c r="I42" s="296"/>
      <c r="J42" s="107"/>
      <c r="K42" s="362"/>
      <c r="L42" s="363"/>
      <c r="M42" s="42"/>
      <c r="N42" s="108"/>
      <c r="O42" s="109"/>
      <c r="P42" s="110"/>
      <c r="Q42" s="109"/>
      <c r="R42" s="295"/>
      <c r="S42" s="296"/>
      <c r="T42" s="107"/>
      <c r="U42" s="362"/>
      <c r="V42" s="363"/>
      <c r="W42" s="42"/>
      <c r="X42" s="108"/>
      <c r="Y42" s="109"/>
      <c r="Z42" s="110"/>
      <c r="AA42" s="109"/>
      <c r="AB42" s="295"/>
      <c r="AC42" s="296"/>
      <c r="AD42" s="1"/>
    </row>
    <row r="43" spans="1:30" ht="12.75" x14ac:dyDescent="0.2">
      <c r="A43" s="362"/>
      <c r="B43" s="363"/>
      <c r="C43" s="111"/>
      <c r="D43" s="108"/>
      <c r="E43" s="109"/>
      <c r="F43" s="110"/>
      <c r="G43" s="109"/>
      <c r="H43" s="295"/>
      <c r="I43" s="296"/>
      <c r="J43" s="107"/>
      <c r="K43" s="362"/>
      <c r="L43" s="363"/>
      <c r="M43" s="111"/>
      <c r="N43" s="108"/>
      <c r="O43" s="109"/>
      <c r="P43" s="110"/>
      <c r="Q43" s="109"/>
      <c r="R43" s="295"/>
      <c r="S43" s="296"/>
      <c r="T43" s="107"/>
      <c r="U43" s="362"/>
      <c r="V43" s="363"/>
      <c r="W43" s="111"/>
      <c r="X43" s="108"/>
      <c r="Y43" s="109"/>
      <c r="Z43" s="110"/>
      <c r="AA43" s="109"/>
      <c r="AB43" s="295"/>
      <c r="AC43" s="296"/>
      <c r="AD43" s="1"/>
    </row>
    <row r="44" spans="1:30" x14ac:dyDescent="0.2">
      <c r="A44" s="352"/>
      <c r="B44" s="353"/>
      <c r="C44" s="50"/>
      <c r="D44" s="108"/>
      <c r="E44" s="109"/>
      <c r="F44" s="110"/>
      <c r="G44" s="51"/>
      <c r="H44" s="295"/>
      <c r="I44" s="296"/>
      <c r="J44" s="107"/>
      <c r="K44" s="352"/>
      <c r="L44" s="353"/>
      <c r="M44" s="50"/>
      <c r="N44" s="108"/>
      <c r="O44" s="109"/>
      <c r="P44" s="110"/>
      <c r="Q44" s="51"/>
      <c r="R44" s="295"/>
      <c r="S44" s="296"/>
      <c r="T44" s="107"/>
      <c r="U44" s="352"/>
      <c r="V44" s="353"/>
      <c r="W44" s="50"/>
      <c r="X44" s="108"/>
      <c r="Y44" s="109"/>
      <c r="Z44" s="110"/>
      <c r="AA44" s="51"/>
      <c r="AB44" s="295"/>
      <c r="AC44" s="296"/>
      <c r="AD44" s="1"/>
    </row>
    <row r="45" spans="1:30" ht="13.5" thickBot="1" x14ac:dyDescent="0.25">
      <c r="A45" s="364"/>
      <c r="B45" s="365"/>
      <c r="C45" s="112"/>
      <c r="D45" s="113"/>
      <c r="E45" s="114"/>
      <c r="F45" s="115"/>
      <c r="G45" s="114"/>
      <c r="H45" s="305"/>
      <c r="I45" s="306"/>
      <c r="J45" s="107"/>
      <c r="K45" s="364"/>
      <c r="L45" s="365"/>
      <c r="M45" s="112"/>
      <c r="N45" s="113"/>
      <c r="O45" s="114"/>
      <c r="P45" s="115"/>
      <c r="Q45" s="114"/>
      <c r="R45" s="305"/>
      <c r="S45" s="306"/>
      <c r="T45" s="107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1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D30:F30"/>
    <mergeCell ref="H30:I30"/>
    <mergeCell ref="K30:L30"/>
    <mergeCell ref="R30:S30"/>
    <mergeCell ref="U30:V30"/>
    <mergeCell ref="AB28:AC28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X28:Z28"/>
    <mergeCell ref="A27:B27"/>
    <mergeCell ref="H27:I27"/>
    <mergeCell ref="K27:L27"/>
    <mergeCell ref="R27:S27"/>
    <mergeCell ref="U27:V27"/>
    <mergeCell ref="AB27:AC27"/>
    <mergeCell ref="AB25:AC25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N25:P25"/>
    <mergeCell ref="R25:S25"/>
    <mergeCell ref="U25:V25"/>
    <mergeCell ref="A24:B24"/>
    <mergeCell ref="H24:I24"/>
    <mergeCell ref="K24:L24"/>
    <mergeCell ref="R24:S24"/>
    <mergeCell ref="U24:V24"/>
    <mergeCell ref="AB24:AC24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5:B15"/>
    <mergeCell ref="H15:I15"/>
    <mergeCell ref="K15:L15"/>
    <mergeCell ref="R15:S15"/>
    <mergeCell ref="U15:V15"/>
    <mergeCell ref="AB15:AC15"/>
    <mergeCell ref="AB13:AC13"/>
    <mergeCell ref="A14:B14"/>
    <mergeCell ref="H14:I14"/>
    <mergeCell ref="K14:L14"/>
    <mergeCell ref="R14:S14"/>
    <mergeCell ref="U14:V14"/>
    <mergeCell ref="AB14:AC14"/>
    <mergeCell ref="A13:B13"/>
    <mergeCell ref="H13:I13"/>
    <mergeCell ref="K13:L13"/>
    <mergeCell ref="R13:S13"/>
    <mergeCell ref="U13:V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6:F19 D21:F24 D26:F29 D31:F34 D41:F44 N11:P14 N16:P19 N21:P24 N26:P29 N31:P34 N41:P44 D14:F14 X16:Z19 Q11:R45 X22:Z24 X31:Z34 X41:Z44 D36:F39 W11:W45 N36:P39 X36:Z39 M11:M45 X14:Z14 C11:C45 D11:F12 X11:Z12 S11:S12 S14:S45 X26:Z27 X29:Z29 G11:I45 AA11:AC45">
    <cfRule type="expression" dxfId="371" priority="51" stopIfTrue="1">
      <formula>ISERROR(C11)</formula>
    </cfRule>
  </conditionalFormatting>
  <conditionalFormatting sqref="Q9:S9 AA9:AC9 G9:I9">
    <cfRule type="cellIs" dxfId="370" priority="50" stopIfTrue="1" operator="equal">
      <formula>0</formula>
    </cfRule>
  </conditionalFormatting>
  <conditionalFormatting sqref="A15:B16 A18:B18 A20:B21">
    <cfRule type="expression" dxfId="369" priority="49" stopIfTrue="1">
      <formula>AND(XFA15&gt;0,A15=0)</formula>
    </cfRule>
  </conditionalFormatting>
  <conditionalFormatting sqref="U11:V11 U16:V16 U28:V28">
    <cfRule type="expression" dxfId="368" priority="48" stopIfTrue="1">
      <formula>AND(#REF!&gt;0,U11=0)</formula>
    </cfRule>
  </conditionalFormatting>
  <conditionalFormatting sqref="A30:B30 K11:L11 K20:L20 U16:V16 U28:V28">
    <cfRule type="expression" dxfId="367" priority="47" stopIfTrue="1">
      <formula>AND(#REF!&gt;0,A11=0)</formula>
    </cfRule>
  </conditionalFormatting>
  <conditionalFormatting sqref="K21:L21 K23:L23 U21:V21">
    <cfRule type="expression" dxfId="366" priority="46" stopIfTrue="1">
      <formula>AND(#REF!&gt;0,K21=0)</formula>
    </cfRule>
  </conditionalFormatting>
  <conditionalFormatting sqref="K21:L21 K23:L23">
    <cfRule type="expression" dxfId="365" priority="45" stopIfTrue="1">
      <formula>AND(G21&gt;0,K21=0)</formula>
    </cfRule>
  </conditionalFormatting>
  <conditionalFormatting sqref="K21:L21">
    <cfRule type="expression" dxfId="364" priority="44" stopIfTrue="1">
      <formula>AND(G21&gt;0,K21=0)</formula>
    </cfRule>
  </conditionalFormatting>
  <conditionalFormatting sqref="K21:L21">
    <cfRule type="expression" dxfId="363" priority="43" stopIfTrue="1">
      <formula>AND(G21&gt;0,K21=0)</formula>
    </cfRule>
  </conditionalFormatting>
  <conditionalFormatting sqref="U11:V11">
    <cfRule type="expression" dxfId="362" priority="42" stopIfTrue="1">
      <formula>AND(Q11&gt;0,U11=0)</formula>
    </cfRule>
  </conditionalFormatting>
  <conditionalFormatting sqref="U11:V11">
    <cfRule type="expression" dxfId="361" priority="41" stopIfTrue="1">
      <formula>AND(Q11&gt;0,U11=0)</formula>
    </cfRule>
  </conditionalFormatting>
  <conditionalFormatting sqref="U11:V11">
    <cfRule type="expression" dxfId="360" priority="40" stopIfTrue="1">
      <formula>AND(Q11&gt;0,U11=0)</formula>
    </cfRule>
  </conditionalFormatting>
  <conditionalFormatting sqref="U16:V16 U21:V21">
    <cfRule type="expression" dxfId="359" priority="39" stopIfTrue="1">
      <formula>AND(Q16&gt;0,U16=0)</formula>
    </cfRule>
  </conditionalFormatting>
  <conditionalFormatting sqref="K11:L11">
    <cfRule type="expression" dxfId="358" priority="38" stopIfTrue="1">
      <formula>AND(G11&gt;0,K11=0)</formula>
    </cfRule>
  </conditionalFormatting>
  <conditionalFormatting sqref="K11:L11">
    <cfRule type="expression" dxfId="357" priority="37" stopIfTrue="1">
      <formula>AND(G11&gt;0,K11=0)</formula>
    </cfRule>
  </conditionalFormatting>
  <conditionalFormatting sqref="K11:L11 K20:L20">
    <cfRule type="expression" dxfId="356" priority="36" stopIfTrue="1">
      <formula>AND(#REF!&gt;0,K11=0)</formula>
    </cfRule>
  </conditionalFormatting>
  <conditionalFormatting sqref="K11:L11">
    <cfRule type="expression" dxfId="355" priority="35" stopIfTrue="1">
      <formula>AND(G11&gt;0,K11=0)</formula>
    </cfRule>
  </conditionalFormatting>
  <conditionalFormatting sqref="K11:L11">
    <cfRule type="expression" dxfId="354" priority="34" stopIfTrue="1">
      <formula>AND(G11&gt;0,K11=0)</formula>
    </cfRule>
  </conditionalFormatting>
  <conditionalFormatting sqref="K11:L11 K20:L20 U16:V16">
    <cfRule type="expression" dxfId="353" priority="33" stopIfTrue="1">
      <formula>AND(#REF!&gt;0,K11=0)</formula>
    </cfRule>
  </conditionalFormatting>
  <conditionalFormatting sqref="K20:L20">
    <cfRule type="expression" dxfId="352" priority="32" stopIfTrue="1">
      <formula>AND(G20&gt;0,K20=0)</formula>
    </cfRule>
  </conditionalFormatting>
  <conditionalFormatting sqref="K20:L20">
    <cfRule type="expression" dxfId="351" priority="31" stopIfTrue="1">
      <formula>AND(G20&gt;0,K20=0)</formula>
    </cfRule>
  </conditionalFormatting>
  <conditionalFormatting sqref="K21:L21">
    <cfRule type="expression" dxfId="350" priority="30" stopIfTrue="1">
      <formula>AND(G21&gt;0,K21=0)</formula>
    </cfRule>
  </conditionalFormatting>
  <conditionalFormatting sqref="K21:L21">
    <cfRule type="expression" dxfId="349" priority="29" stopIfTrue="1">
      <formula>AND(G21&gt;0,K21=0)</formula>
    </cfRule>
  </conditionalFormatting>
  <conditionalFormatting sqref="K23:L23">
    <cfRule type="expression" dxfId="348" priority="28" stopIfTrue="1">
      <formula>AND(G23&gt;0,K23=0)</formula>
    </cfRule>
  </conditionalFormatting>
  <conditionalFormatting sqref="K23:L23">
    <cfRule type="expression" dxfId="347" priority="27" stopIfTrue="1">
      <formula>AND(G23&gt;0,K23=0)</formula>
    </cfRule>
  </conditionalFormatting>
  <conditionalFormatting sqref="U11:V11">
    <cfRule type="expression" dxfId="346" priority="26" stopIfTrue="1">
      <formula>AND(Q11&gt;0,U11=0)</formula>
    </cfRule>
  </conditionalFormatting>
  <conditionalFormatting sqref="U11:V11">
    <cfRule type="expression" dxfId="345" priority="25" stopIfTrue="1">
      <formula>AND(Q11&gt;0,U11=0)</formula>
    </cfRule>
  </conditionalFormatting>
  <conditionalFormatting sqref="U11:V11">
    <cfRule type="expression" dxfId="344" priority="24" stopIfTrue="1">
      <formula>AND(Q11&gt;0,U11=0)</formula>
    </cfRule>
  </conditionalFormatting>
  <conditionalFormatting sqref="U16:V16">
    <cfRule type="expression" dxfId="343" priority="23" stopIfTrue="1">
      <formula>AND(Q16&gt;0,U16=0)</formula>
    </cfRule>
  </conditionalFormatting>
  <conditionalFormatting sqref="U16:V16">
    <cfRule type="expression" dxfId="342" priority="22" stopIfTrue="1">
      <formula>AND(Q16&gt;0,U16=0)</formula>
    </cfRule>
  </conditionalFormatting>
  <conditionalFormatting sqref="U20:V20">
    <cfRule type="expression" dxfId="341" priority="21" stopIfTrue="1">
      <formula>AND(Q20&gt;0,U20=0)</formula>
    </cfRule>
  </conditionalFormatting>
  <conditionalFormatting sqref="U20:V20">
    <cfRule type="expression" dxfId="340" priority="20" stopIfTrue="1">
      <formula>AND(Q20&gt;0,U20=0)</formula>
    </cfRule>
  </conditionalFormatting>
  <conditionalFormatting sqref="U20:V20">
    <cfRule type="expression" dxfId="339" priority="19" stopIfTrue="1">
      <formula>AND(Q20&gt;0,U20=0)</formula>
    </cfRule>
  </conditionalFormatting>
  <conditionalFormatting sqref="U20:V20">
    <cfRule type="expression" dxfId="338" priority="18" stopIfTrue="1">
      <formula>AND(Q20&gt;0,U20=0)</formula>
    </cfRule>
  </conditionalFormatting>
  <conditionalFormatting sqref="U21:V21">
    <cfRule type="expression" dxfId="337" priority="17" stopIfTrue="1">
      <formula>AND(Q21&gt;0,U21=0)</formula>
    </cfRule>
  </conditionalFormatting>
  <conditionalFormatting sqref="U21:V21">
    <cfRule type="expression" dxfId="336" priority="16" stopIfTrue="1">
      <formula>AND(Q21&gt;0,U21=0)</formula>
    </cfRule>
  </conditionalFormatting>
  <conditionalFormatting sqref="U25:V25">
    <cfRule type="expression" dxfId="335" priority="15" stopIfTrue="1">
      <formula>AND(Q25&gt;0,U25=0)</formula>
    </cfRule>
  </conditionalFormatting>
  <conditionalFormatting sqref="U25:V25">
    <cfRule type="expression" dxfId="334" priority="14" stopIfTrue="1">
      <formula>AND(Q25&gt;0,U25=0)</formula>
    </cfRule>
  </conditionalFormatting>
  <conditionalFormatting sqref="U28:V28">
    <cfRule type="expression" dxfId="333" priority="13" stopIfTrue="1">
      <formula>AND(Q28&gt;0,U28=0)</formula>
    </cfRule>
  </conditionalFormatting>
  <conditionalFormatting sqref="E11">
    <cfRule type="expression" dxfId="332" priority="12" stopIfTrue="1">
      <formula>ISERROR(E11)</formula>
    </cfRule>
  </conditionalFormatting>
  <conditionalFormatting sqref="Y11">
    <cfRule type="expression" dxfId="331" priority="11" stopIfTrue="1">
      <formula>ISERROR(Y11)</formula>
    </cfRule>
  </conditionalFormatting>
  <conditionalFormatting sqref="O16">
    <cfRule type="expression" dxfId="330" priority="10" stopIfTrue="1">
      <formula>ISERROR(O16)</formula>
    </cfRule>
  </conditionalFormatting>
  <conditionalFormatting sqref="E18">
    <cfRule type="expression" dxfId="329" priority="9" stopIfTrue="1">
      <formula>ISERROR(E18)</formula>
    </cfRule>
  </conditionalFormatting>
  <conditionalFormatting sqref="E18">
    <cfRule type="expression" dxfId="328" priority="8" stopIfTrue="1">
      <formula>ISERROR(E18)</formula>
    </cfRule>
  </conditionalFormatting>
  <conditionalFormatting sqref="O11">
    <cfRule type="expression" dxfId="327" priority="7" stopIfTrue="1">
      <formula>ISERROR(O11)</formula>
    </cfRule>
  </conditionalFormatting>
  <conditionalFormatting sqref="O11">
    <cfRule type="expression" dxfId="326" priority="6" stopIfTrue="1">
      <formula>ISERROR(O11)</formula>
    </cfRule>
  </conditionalFormatting>
  <conditionalFormatting sqref="Y16">
    <cfRule type="expression" dxfId="325" priority="5" stopIfTrue="1">
      <formula>ISERROR(Y16)</formula>
    </cfRule>
  </conditionalFormatting>
  <conditionalFormatting sqref="Y16">
    <cfRule type="expression" dxfId="324" priority="4" stopIfTrue="1">
      <formula>ISERROR(Y16)</formula>
    </cfRule>
  </conditionalFormatting>
  <conditionalFormatting sqref="E21">
    <cfRule type="expression" dxfId="323" priority="3" stopIfTrue="1">
      <formula>ISERROR(E21)</formula>
    </cfRule>
  </conditionalFormatting>
  <conditionalFormatting sqref="E21">
    <cfRule type="expression" dxfId="322" priority="2" stopIfTrue="1">
      <formula>ISERROR(E21)</formula>
    </cfRule>
  </conditionalFormatting>
  <conditionalFormatting sqref="M13:R13">
    <cfRule type="expression" dxfId="321" priority="1" stopIfTrue="1">
      <formula>ISERROR(M13)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K28 U33 K45 U35:U36 K18 K33 A16 K35:K36 U30:U31 U11 K40:K41 U21:V21 U40:U41 K15 K30:K31 K25:K26 K43 U25:V25 U15 U28:V28 U26 U43 U23 K38 U38 A38 A40:A41 A20:A21 A11 A13 A33 A15:B15 A35:A36 A31 A45 A23 A43 A28 A25:A26 K13">
      <formula1>INDIRECT(HLOOKUP(XFA11,SECONDARYLOOKUP,2,FALSE))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H11:I11 AB41:AC41 AB21:AC21 AB31:AC31 AB16:AC16 AB11:AC11 H26:I26 AB26:AC26 R26:S26 R41:S41 R21:S21 R31:S31 R16:S16 R11:S11 H41:I41 H21:I21 H31:I31 H16:I16 AB36:AC36 R36:S36 H36:I36 R13">
      <formula1>Notes</formula1>
    </dataValidation>
    <dataValidation type="list" allowBlank="1" showInputMessage="1" showErrorMessage="1" sqref="H27:I30 AB42:AC44 AB32:AC35 R14:S15 H17:I20 AB37:AC37 AB17:AC20 AB12:AC15 R17:S20 AB22:AC25 R32:S35 H32:I35 R27:S30 R42:S45 R22:S25 H22:I25 H42:I45 H12:I15 R39:S40 H38 AB39:AC40 H37:I37 H39:I40 R38 R37:S37 AB38 R12:S12 AB27:AC30">
      <formula1>Notes</formula1>
    </dataValidation>
    <dataValidation allowBlank="1" showInputMessage="1" showErrorMessage="1" promptTitle="# of Repetitions" prompt="Manually enter the appropriate number of repetitions." sqref="C21 W26 W41 W31 W16 M11 W11 W21 C26 C41 M26 M41 M31 C31 C16 M16 C11 M21 W36 M36 C36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0:B3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1:L11 K20:L20 K21 U16:V16">
      <formula1>INDIRECT(HLOOKUP(#REF!,SECONDARYLOOKUP,2,FALSE))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B3:G3" r:id="rId4" display="3-Way Ham Touch X 9/leg"/>
    <hyperlink ref="B4:G4" r:id="rId5" display="Toe Reach Squat X 10"/>
    <hyperlink ref="B5:G5" r:id="rId6" display="Cuban Press Incline F8 X 8"/>
    <hyperlink ref="B6:G6" r:id="rId7" display="FWD Leg Cirlces 2X5/leg"/>
    <hyperlink ref="B7:G7" r:id="rId8" display="BKWD Leg Circles 2X5/leg"/>
    <hyperlink ref="L5:Q5" r:id="rId9" display="Tea Cup X 6/leg"/>
    <hyperlink ref="L6:Q6" r:id="rId10" display="Scap Push-Ups X 10"/>
    <hyperlink ref="L3:Q3" r:id="rId11" display="3-Way Ham Touch X 9/leg"/>
    <hyperlink ref="L4:Q4" r:id="rId12" display="Toe Reach Squat X 10"/>
    <hyperlink ref="V5:AA5" r:id="rId13" display="Standing D1 X 6/leg"/>
    <hyperlink ref="V6:AA6" r:id="rId14" display="Standing D2 X 6/leg"/>
    <hyperlink ref="V3:AA3" r:id="rId15" display="3-Way Ham Touch X 9/leg"/>
    <hyperlink ref="V4:AA4" r:id="rId16" display="Toe Reach Squat X 10"/>
    <hyperlink ref="A11:B11" r:id="rId17" display="Back Squat"/>
    <hyperlink ref="A15:B15" r:id="rId18" display="DB Row"/>
    <hyperlink ref="A18:B18" r:id="rId19" display="Lat Pull Down"/>
    <hyperlink ref="A20:B20" r:id="rId20" display="In-Line RDL"/>
    <hyperlink ref="A23:B23" r:id="rId21" display="DB Curl to Arnold"/>
    <hyperlink ref="A25:B25" r:id="rId22" display="Gopher U-Abs"/>
    <hyperlink ref="A30:B30" r:id="rId23" display="Full Bench Curl-Up"/>
    <hyperlink ref="K11:L11" r:id="rId24" display="Front Squat"/>
    <hyperlink ref="K16:L16" r:id="rId25" display="Bench Press"/>
    <hyperlink ref="K20:L20" r:id="rId26" display="SL Calf Raises"/>
    <hyperlink ref="K21:L21" r:id="rId27" display="DB Walking Lunge"/>
    <hyperlink ref="K23:L23" r:id="rId28" display="Sup-Pro Tri Ext"/>
    <hyperlink ref="K25:L25" r:id="rId29" display="Supermans"/>
    <hyperlink ref="K26:L26" r:id="rId30" display="Zottman Curls"/>
    <hyperlink ref="K28:L28" r:id="rId31" display="Zercher Good Morning"/>
    <hyperlink ref="U11:V11" r:id="rId32" display="Hex Deadlift"/>
    <hyperlink ref="U16:V16" r:id="rId33" display="Close Grip Bench"/>
    <hyperlink ref="U18:V18" r:id="rId34" display="Chin Grip Lat Pull"/>
    <hyperlink ref="U20:V20" r:id="rId35" display="DB RDL"/>
    <hyperlink ref="U21:V21" r:id="rId36" display="Bulgarian DB Squat"/>
    <hyperlink ref="U23:V23" r:id="rId37" display="Arnolds"/>
    <hyperlink ref="U25:V25" r:id="rId38" display="MB Twist"/>
    <hyperlink ref="U26:V26" r:id="rId39" display="Dips"/>
    <hyperlink ref="U28:V28" r:id="rId40" display="Nordic Ham Curls"/>
    <hyperlink ref="U30:V30" r:id="rId41" display="Prone Forearm Bridge"/>
    <hyperlink ref="A37:B37" r:id="rId42" display="Foam Roller"/>
    <hyperlink ref="A39:B39" r:id="rId43" display="Lying Wall Leg Shakes"/>
    <hyperlink ref="K37:L37" r:id="rId44" display="Isometric Chest Hold"/>
    <hyperlink ref="K39:L39" r:id="rId45" display="Lying Wall Leg Shakes"/>
    <hyperlink ref="U37:V37" r:id="rId46" display="Foam Roller"/>
    <hyperlink ref="U39:V39" r:id="rId47" display="Hang Twist"/>
    <hyperlink ref="K30:L30" r:id="rId48" display="Incline OH Sit-Up"/>
    <hyperlink ref="A16:B16" r:id="rId49" display="Incline Bench"/>
    <hyperlink ref="K15:L15" r:id="rId50" display="Full Cans"/>
    <hyperlink ref="A21:B21" r:id="rId51" display="DB Step-Up"/>
    <hyperlink ref="A26:B26" r:id="rId52" display="JM Press"/>
    <hyperlink ref="A28:B28" r:id="rId53" display="Glute Bar Lift"/>
    <hyperlink ref="U15:V15" r:id="rId54" display="Wide Kroc Row"/>
    <hyperlink ref="E11" r:id="rId55"/>
    <hyperlink ref="Y11" r:id="rId56"/>
    <hyperlink ref="O16" r:id="rId57"/>
    <hyperlink ref="E18" r:id="rId58"/>
    <hyperlink ref="O11" r:id="rId59"/>
    <hyperlink ref="Y16" r:id="rId60"/>
    <hyperlink ref="E21" r:id="rId61"/>
    <hyperlink ref="K13:L13" r:id="rId62" display="Ball Groin Squeeze"/>
    <hyperlink ref="R13:S13" r:id="rId63" display="0:2:0:0"/>
  </hyperlinks>
  <pageMargins left="0.45" right="0.2" top="0.25" bottom="0.25" header="0.05" footer="0.05"/>
  <pageSetup scale="99" orientation="landscape" r:id="rId64"/>
  <drawing r:id="rId6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F13" sqref="F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258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258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258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103">
        <v>4</v>
      </c>
      <c r="D11" s="104">
        <f>CEILING((82.5%*N8),5)</f>
        <v>85</v>
      </c>
      <c r="E11" s="74" t="s">
        <v>60</v>
      </c>
      <c r="F11" s="105">
        <f>CEILING((87.5%*N8),5)</f>
        <v>90</v>
      </c>
      <c r="G11" s="106">
        <v>1</v>
      </c>
      <c r="H11" s="343"/>
      <c r="I11" s="344"/>
      <c r="J11" s="107"/>
      <c r="K11" s="174" t="s">
        <v>184</v>
      </c>
      <c r="L11" s="175"/>
      <c r="M11" s="103">
        <v>2</v>
      </c>
      <c r="N11" s="104">
        <f>CEILING((77.5%*N8),5)</f>
        <v>80</v>
      </c>
      <c r="O11" s="75" t="s">
        <v>60</v>
      </c>
      <c r="P11" s="105">
        <f>CEILING((82.5%*N8),5)</f>
        <v>85</v>
      </c>
      <c r="Q11" s="106">
        <v>4</v>
      </c>
      <c r="R11" s="343"/>
      <c r="S11" s="344"/>
      <c r="T11" s="107"/>
      <c r="U11" s="174" t="s">
        <v>176</v>
      </c>
      <c r="V11" s="175"/>
      <c r="W11" s="103">
        <v>4</v>
      </c>
      <c r="X11" s="104">
        <f>CEILING((87.5%*N8),5)</f>
        <v>90</v>
      </c>
      <c r="Y11" s="75" t="s">
        <v>60</v>
      </c>
      <c r="Z11" s="105">
        <f>CEILING((92.5%*N8),5)</f>
        <v>95</v>
      </c>
      <c r="AA11" s="106">
        <v>1</v>
      </c>
      <c r="AB11" s="343"/>
      <c r="AC11" s="344"/>
      <c r="AD11" s="1"/>
    </row>
    <row r="12" spans="1:30" x14ac:dyDescent="0.2">
      <c r="A12" s="345"/>
      <c r="B12" s="346"/>
      <c r="C12" s="42">
        <v>3</v>
      </c>
      <c r="D12" s="108">
        <f>CEILING((85%*N8),5)</f>
        <v>85</v>
      </c>
      <c r="E12" s="109" t="s">
        <v>60</v>
      </c>
      <c r="F12" s="110">
        <f>CEILING((90%*N8),5)</f>
        <v>90</v>
      </c>
      <c r="G12" s="109">
        <v>1</v>
      </c>
      <c r="H12" s="295"/>
      <c r="I12" s="296"/>
      <c r="J12" s="107"/>
      <c r="K12" s="345" t="s">
        <v>224</v>
      </c>
      <c r="L12" s="346"/>
      <c r="M12" s="42"/>
      <c r="N12" s="108"/>
      <c r="O12" s="109"/>
      <c r="P12" s="110"/>
      <c r="Q12" s="109"/>
      <c r="R12" s="295"/>
      <c r="S12" s="296"/>
      <c r="T12" s="107"/>
      <c r="U12" s="345"/>
      <c r="V12" s="346"/>
      <c r="W12" s="42">
        <v>3</v>
      </c>
      <c r="X12" s="108">
        <f>CEILING((90%*N8),5)</f>
        <v>90</v>
      </c>
      <c r="Y12" s="109" t="s">
        <v>60</v>
      </c>
      <c r="Z12" s="110">
        <f>CEILING((95%*N8),5)</f>
        <v>95</v>
      </c>
      <c r="AA12" s="109">
        <v>1</v>
      </c>
      <c r="AB12" s="295"/>
      <c r="AC12" s="296"/>
      <c r="AD12" s="1"/>
    </row>
    <row r="13" spans="1:30" ht="15" customHeight="1" x14ac:dyDescent="0.2">
      <c r="A13" s="172"/>
      <c r="B13" s="173"/>
      <c r="C13" s="111">
        <v>2</v>
      </c>
      <c r="D13" s="121">
        <f>CEILING((92.5%*N8),5)</f>
        <v>95</v>
      </c>
      <c r="E13" s="122" t="s">
        <v>60</v>
      </c>
      <c r="F13" s="123">
        <f>CEILING((97.5%*N8),5)</f>
        <v>100</v>
      </c>
      <c r="G13" s="109">
        <v>3</v>
      </c>
      <c r="H13" s="295"/>
      <c r="I13" s="296"/>
      <c r="J13" s="107"/>
      <c r="K13" s="297" t="s">
        <v>278</v>
      </c>
      <c r="L13" s="298"/>
      <c r="M13" s="111">
        <v>10</v>
      </c>
      <c r="N13" s="108"/>
      <c r="O13" s="109"/>
      <c r="P13" s="110"/>
      <c r="Q13" s="109">
        <v>3</v>
      </c>
      <c r="R13" s="319" t="s">
        <v>293</v>
      </c>
      <c r="S13" s="320"/>
      <c r="T13" s="107"/>
      <c r="U13" s="297"/>
      <c r="V13" s="298"/>
      <c r="W13" s="111">
        <v>2</v>
      </c>
      <c r="X13" s="121">
        <f>CEILING((97.5%*N8),5)</f>
        <v>100</v>
      </c>
      <c r="Y13" s="122" t="s">
        <v>60</v>
      </c>
      <c r="Z13" s="123">
        <f>CEILING((102.5%*N8),5)</f>
        <v>105</v>
      </c>
      <c r="AA13" s="109">
        <v>3</v>
      </c>
      <c r="AB13" s="295"/>
      <c r="AC13" s="296"/>
      <c r="AD13" s="1"/>
    </row>
    <row r="14" spans="1:30" x14ac:dyDescent="0.2">
      <c r="A14" s="350" t="s">
        <v>224</v>
      </c>
      <c r="B14" s="351"/>
      <c r="C14" s="50"/>
      <c r="D14" s="108"/>
      <c r="E14" s="109"/>
      <c r="F14" s="110"/>
      <c r="G14" s="51"/>
      <c r="H14" s="295"/>
      <c r="I14" s="296"/>
      <c r="J14" s="107"/>
      <c r="K14" s="352" t="s">
        <v>224</v>
      </c>
      <c r="L14" s="353"/>
      <c r="M14" s="50"/>
      <c r="N14" s="108"/>
      <c r="O14" s="109"/>
      <c r="P14" s="110"/>
      <c r="Q14" s="51"/>
      <c r="R14" s="295"/>
      <c r="S14" s="296"/>
      <c r="T14" s="107"/>
      <c r="U14" s="352" t="s">
        <v>224</v>
      </c>
      <c r="V14" s="353"/>
      <c r="W14" s="50"/>
      <c r="X14" s="108"/>
      <c r="Y14" s="109"/>
      <c r="Z14" s="110"/>
      <c r="AA14" s="51"/>
      <c r="AB14" s="295"/>
      <c r="AC14" s="296"/>
      <c r="AD14" s="1"/>
    </row>
    <row r="15" spans="1:30" ht="13.5" thickBot="1" x14ac:dyDescent="0.25">
      <c r="A15" s="251" t="s">
        <v>77</v>
      </c>
      <c r="B15" s="252"/>
      <c r="C15" s="112">
        <v>6</v>
      </c>
      <c r="D15" s="113">
        <f>CEILING((30%*Q8),5)</f>
        <v>30</v>
      </c>
      <c r="E15" s="114" t="s">
        <v>60</v>
      </c>
      <c r="F15" s="115">
        <f>CEILING((35%*Q8),5)</f>
        <v>35</v>
      </c>
      <c r="G15" s="114">
        <v>3</v>
      </c>
      <c r="H15" s="305"/>
      <c r="I15" s="306"/>
      <c r="J15" s="107"/>
      <c r="K15" s="303" t="s">
        <v>309</v>
      </c>
      <c r="L15" s="304"/>
      <c r="M15" s="112">
        <v>10</v>
      </c>
      <c r="N15" s="113">
        <f>CEILING((5%*Q8),5)</f>
        <v>5</v>
      </c>
      <c r="O15" s="114" t="s">
        <v>60</v>
      </c>
      <c r="P15" s="115">
        <f>CEILING((7.5%*Q8),5)</f>
        <v>10</v>
      </c>
      <c r="Q15" s="114">
        <v>3</v>
      </c>
      <c r="R15" s="305"/>
      <c r="S15" s="306"/>
      <c r="T15" s="107"/>
      <c r="U15" s="303" t="s">
        <v>310</v>
      </c>
      <c r="V15" s="304"/>
      <c r="W15" s="112">
        <v>6</v>
      </c>
      <c r="X15" s="113">
        <f>CEILING((30%*Q8),5)</f>
        <v>30</v>
      </c>
      <c r="Y15" s="114" t="s">
        <v>60</v>
      </c>
      <c r="Z15" s="115">
        <f>CEILING((35%*Q8),5)</f>
        <v>35</v>
      </c>
      <c r="AA15" s="114">
        <v>3</v>
      </c>
      <c r="AB15" s="305"/>
      <c r="AC15" s="306"/>
      <c r="AD15" s="1"/>
    </row>
    <row r="16" spans="1:30" ht="12.75" x14ac:dyDescent="0.2">
      <c r="A16" s="311" t="s">
        <v>308</v>
      </c>
      <c r="B16" s="312"/>
      <c r="C16" s="103">
        <v>2</v>
      </c>
      <c r="D16" s="104">
        <f>CEILING((77.5%*Q8),5)</f>
        <v>80</v>
      </c>
      <c r="E16" s="106" t="s">
        <v>60</v>
      </c>
      <c r="F16" s="105">
        <f>CEILING((82.5%*Q8),5)</f>
        <v>85</v>
      </c>
      <c r="G16" s="106">
        <v>4</v>
      </c>
      <c r="H16" s="343"/>
      <c r="I16" s="344"/>
      <c r="J16" s="107"/>
      <c r="K16" s="174" t="s">
        <v>15</v>
      </c>
      <c r="L16" s="175"/>
      <c r="M16" s="103">
        <v>4</v>
      </c>
      <c r="N16" s="104">
        <f>CEILING((82.5%*Q8),5)</f>
        <v>85</v>
      </c>
      <c r="O16" s="75" t="s">
        <v>60</v>
      </c>
      <c r="P16" s="105">
        <f>CEILING((87.5%*Q8),5)</f>
        <v>90</v>
      </c>
      <c r="Q16" s="106">
        <v>1</v>
      </c>
      <c r="R16" s="343"/>
      <c r="S16" s="344"/>
      <c r="T16" s="107"/>
      <c r="U16" s="174" t="s">
        <v>185</v>
      </c>
      <c r="V16" s="175"/>
      <c r="W16" s="103">
        <v>2</v>
      </c>
      <c r="X16" s="104">
        <f>CEILING((85%*Q8),5)</f>
        <v>85</v>
      </c>
      <c r="Y16" s="75" t="s">
        <v>60</v>
      </c>
      <c r="Z16" s="105">
        <f>CEILING((90%*Q8),5)</f>
        <v>90</v>
      </c>
      <c r="AA16" s="106">
        <v>4</v>
      </c>
      <c r="AB16" s="343"/>
      <c r="AC16" s="344"/>
      <c r="AD16" s="1"/>
    </row>
    <row r="17" spans="1:30" x14ac:dyDescent="0.2">
      <c r="A17" s="345" t="s">
        <v>224</v>
      </c>
      <c r="B17" s="346"/>
      <c r="C17" s="42"/>
      <c r="D17" s="108"/>
      <c r="E17" s="109"/>
      <c r="F17" s="110"/>
      <c r="G17" s="109"/>
      <c r="H17" s="295"/>
      <c r="I17" s="296"/>
      <c r="J17" s="107"/>
      <c r="K17" s="345"/>
      <c r="L17" s="346"/>
      <c r="M17" s="42">
        <v>3</v>
      </c>
      <c r="N17" s="108">
        <f>CEILING((85%*Q8),5)</f>
        <v>85</v>
      </c>
      <c r="O17" s="109" t="s">
        <v>60</v>
      </c>
      <c r="P17" s="110">
        <f>CEILING((90%*Q8),5)</f>
        <v>90</v>
      </c>
      <c r="Q17" s="109">
        <v>1</v>
      </c>
      <c r="R17" s="295"/>
      <c r="S17" s="296"/>
      <c r="T17" s="107"/>
      <c r="U17" s="345" t="s">
        <v>224</v>
      </c>
      <c r="V17" s="346"/>
      <c r="W17" s="42"/>
      <c r="X17" s="108"/>
      <c r="Y17" s="109"/>
      <c r="Z17" s="110"/>
      <c r="AA17" s="109"/>
      <c r="AB17" s="295"/>
      <c r="AC17" s="296"/>
      <c r="AD17" s="1"/>
    </row>
    <row r="18" spans="1:30" ht="12.75" x14ac:dyDescent="0.2">
      <c r="A18" s="172" t="s">
        <v>40</v>
      </c>
      <c r="B18" s="173"/>
      <c r="C18" s="111">
        <v>6</v>
      </c>
      <c r="D18" s="108">
        <f>CEILING((57.5%*Q8),5)</f>
        <v>60</v>
      </c>
      <c r="E18" s="79" t="s">
        <v>60</v>
      </c>
      <c r="F18" s="110">
        <f>CEILING((62.5%*Q8),5)</f>
        <v>65</v>
      </c>
      <c r="G18" s="109">
        <v>3</v>
      </c>
      <c r="H18" s="295"/>
      <c r="I18" s="296"/>
      <c r="J18" s="107"/>
      <c r="K18" s="297"/>
      <c r="L18" s="298"/>
      <c r="M18" s="111">
        <v>2</v>
      </c>
      <c r="N18" s="108">
        <f>CEILING((92.5%*Q8),5)</f>
        <v>95</v>
      </c>
      <c r="O18" s="109" t="s">
        <v>60</v>
      </c>
      <c r="P18" s="110">
        <f>CEILING((97.5%*Q8),5)</f>
        <v>100</v>
      </c>
      <c r="Q18" s="109">
        <v>3</v>
      </c>
      <c r="R18" s="295"/>
      <c r="S18" s="296"/>
      <c r="T18" s="107"/>
      <c r="U18" s="297" t="s">
        <v>284</v>
      </c>
      <c r="V18" s="298"/>
      <c r="W18" s="111">
        <v>6</v>
      </c>
      <c r="X18" s="108">
        <f>CEILING((60%*Q8),5)</f>
        <v>60</v>
      </c>
      <c r="Y18" s="109" t="s">
        <v>60</v>
      </c>
      <c r="Z18" s="110">
        <f>CEILING((65%*Q8),5)</f>
        <v>65</v>
      </c>
      <c r="AA18" s="109">
        <v>3</v>
      </c>
      <c r="AB18" s="295"/>
      <c r="AC18" s="296"/>
      <c r="AD18" s="1"/>
    </row>
    <row r="19" spans="1:30" x14ac:dyDescent="0.2">
      <c r="A19" s="352" t="s">
        <v>224</v>
      </c>
      <c r="B19" s="353"/>
      <c r="C19" s="50"/>
      <c r="D19" s="108"/>
      <c r="E19" s="109"/>
      <c r="F19" s="110"/>
      <c r="G19" s="51"/>
      <c r="H19" s="295"/>
      <c r="I19" s="296"/>
      <c r="J19" s="107"/>
      <c r="K19" s="352" t="s">
        <v>224</v>
      </c>
      <c r="L19" s="353"/>
      <c r="M19" s="50"/>
      <c r="N19" s="108"/>
      <c r="O19" s="109"/>
      <c r="P19" s="110"/>
      <c r="Q19" s="51"/>
      <c r="R19" s="295"/>
      <c r="S19" s="296"/>
      <c r="T19" s="107"/>
      <c r="U19" s="352" t="s">
        <v>224</v>
      </c>
      <c r="V19" s="353"/>
      <c r="W19" s="50"/>
      <c r="X19" s="108"/>
      <c r="Y19" s="109"/>
      <c r="Z19" s="110"/>
      <c r="AA19" s="51"/>
      <c r="AB19" s="295"/>
      <c r="AC19" s="296"/>
      <c r="AD19" s="1"/>
    </row>
    <row r="20" spans="1:30" ht="13.5" thickBot="1" x14ac:dyDescent="0.25">
      <c r="A20" s="170" t="s">
        <v>189</v>
      </c>
      <c r="B20" s="171"/>
      <c r="C20" s="112">
        <v>6</v>
      </c>
      <c r="D20" s="116">
        <f>CEILING((17.5%*N8),5)</f>
        <v>20</v>
      </c>
      <c r="E20" s="116" t="s">
        <v>60</v>
      </c>
      <c r="F20" s="117">
        <f>CEILING((20%*N8),5)</f>
        <v>20</v>
      </c>
      <c r="G20" s="114">
        <v>3</v>
      </c>
      <c r="H20" s="305"/>
      <c r="I20" s="306"/>
      <c r="J20" s="107"/>
      <c r="K20" s="172" t="s">
        <v>186</v>
      </c>
      <c r="L20" s="173"/>
      <c r="M20" s="112">
        <v>10</v>
      </c>
      <c r="N20" s="113">
        <f>CEILING((25%*N8),5)</f>
        <v>25</v>
      </c>
      <c r="O20" s="114" t="s">
        <v>60</v>
      </c>
      <c r="P20" s="115">
        <f>CEILING((28%*N8),5)</f>
        <v>30</v>
      </c>
      <c r="Q20" s="114">
        <v>3</v>
      </c>
      <c r="R20" s="305"/>
      <c r="S20" s="306"/>
      <c r="T20" s="107"/>
      <c r="U20" s="172" t="s">
        <v>61</v>
      </c>
      <c r="V20" s="173"/>
      <c r="W20" s="112">
        <v>6</v>
      </c>
      <c r="X20" s="113">
        <f>CEILING((25%*N8),5)</f>
        <v>25</v>
      </c>
      <c r="Y20" s="114" t="s">
        <v>60</v>
      </c>
      <c r="Z20" s="115">
        <f>CEILING((30%*N8),5)</f>
        <v>30</v>
      </c>
      <c r="AA20" s="114">
        <v>3</v>
      </c>
      <c r="AB20" s="305"/>
      <c r="AC20" s="306"/>
      <c r="AD20" s="1"/>
    </row>
    <row r="21" spans="1:30" ht="15" customHeight="1" x14ac:dyDescent="0.2">
      <c r="A21" s="311" t="s">
        <v>311</v>
      </c>
      <c r="B21" s="312"/>
      <c r="C21" s="103">
        <v>6</v>
      </c>
      <c r="D21" s="104">
        <f>CEILING((21%*N8),5)</f>
        <v>25</v>
      </c>
      <c r="E21" s="75" t="s">
        <v>60</v>
      </c>
      <c r="F21" s="105">
        <f>CEILING((25%*N8),5)</f>
        <v>25</v>
      </c>
      <c r="G21" s="106">
        <v>3</v>
      </c>
      <c r="H21" s="343"/>
      <c r="I21" s="344"/>
      <c r="J21" s="107"/>
      <c r="K21" s="174" t="s">
        <v>41</v>
      </c>
      <c r="L21" s="175"/>
      <c r="M21" s="103">
        <v>6</v>
      </c>
      <c r="N21" s="104">
        <f>CEILING((22.5%*N8),5)</f>
        <v>25</v>
      </c>
      <c r="O21" s="106" t="s">
        <v>60</v>
      </c>
      <c r="P21" s="105">
        <f>CEILING((25%*N8),5)</f>
        <v>25</v>
      </c>
      <c r="Q21" s="106">
        <v>3</v>
      </c>
      <c r="R21" s="343"/>
      <c r="S21" s="344"/>
      <c r="T21" s="107"/>
      <c r="U21" s="174" t="s">
        <v>319</v>
      </c>
      <c r="V21" s="175"/>
      <c r="W21" s="103">
        <v>6</v>
      </c>
      <c r="X21" s="118">
        <f>CEILING((25%*N8),5)</f>
        <v>25</v>
      </c>
      <c r="Y21" s="119" t="s">
        <v>60</v>
      </c>
      <c r="Z21" s="120">
        <f>CEILING((27.5%*N8),5)</f>
        <v>30</v>
      </c>
      <c r="AA21" s="106">
        <v>3</v>
      </c>
      <c r="AB21" s="343"/>
      <c r="AC21" s="344"/>
      <c r="AD21" s="1"/>
    </row>
    <row r="22" spans="1:30" x14ac:dyDescent="0.2">
      <c r="A22" s="345" t="s">
        <v>224</v>
      </c>
      <c r="B22" s="346"/>
      <c r="C22" s="42"/>
      <c r="D22" s="108"/>
      <c r="E22" s="109"/>
      <c r="F22" s="110"/>
      <c r="G22" s="109"/>
      <c r="H22" s="295"/>
      <c r="I22" s="296"/>
      <c r="J22" s="107"/>
      <c r="K22" s="345" t="s">
        <v>224</v>
      </c>
      <c r="L22" s="346"/>
      <c r="M22" s="42"/>
      <c r="N22" s="108"/>
      <c r="O22" s="109"/>
      <c r="P22" s="110"/>
      <c r="Q22" s="109"/>
      <c r="R22" s="295"/>
      <c r="S22" s="296"/>
      <c r="T22" s="107"/>
      <c r="U22" s="345" t="s">
        <v>224</v>
      </c>
      <c r="V22" s="346"/>
      <c r="W22" s="42"/>
      <c r="X22" s="108"/>
      <c r="Y22" s="109"/>
      <c r="Z22" s="110"/>
      <c r="AA22" s="109"/>
      <c r="AB22" s="295"/>
      <c r="AC22" s="296"/>
      <c r="AD22" s="1"/>
    </row>
    <row r="23" spans="1:30" ht="12.75" x14ac:dyDescent="0.2">
      <c r="A23" s="172" t="s">
        <v>82</v>
      </c>
      <c r="B23" s="173"/>
      <c r="C23" s="111">
        <v>6</v>
      </c>
      <c r="D23" s="108">
        <f>CEILING((18.5%*Q8),5)</f>
        <v>20</v>
      </c>
      <c r="E23" s="109" t="s">
        <v>60</v>
      </c>
      <c r="F23" s="110">
        <f>CEILING((21%*Q8),5)</f>
        <v>25</v>
      </c>
      <c r="G23" s="109">
        <v>3</v>
      </c>
      <c r="H23" s="295"/>
      <c r="I23" s="296"/>
      <c r="J23" s="107"/>
      <c r="K23" s="172" t="s">
        <v>17</v>
      </c>
      <c r="L23" s="173"/>
      <c r="M23" s="111">
        <v>6</v>
      </c>
      <c r="N23" s="108">
        <f>CEILING((21%*Q8),5)</f>
        <v>25</v>
      </c>
      <c r="O23" s="109" t="s">
        <v>60</v>
      </c>
      <c r="P23" s="110">
        <f>CEILING((24%*Q8),5)</f>
        <v>25</v>
      </c>
      <c r="Q23" s="109">
        <v>3</v>
      </c>
      <c r="R23" s="295"/>
      <c r="S23" s="296"/>
      <c r="T23" s="107"/>
      <c r="U23" s="297" t="s">
        <v>285</v>
      </c>
      <c r="V23" s="298"/>
      <c r="W23" s="111">
        <v>6</v>
      </c>
      <c r="X23" s="108">
        <f>CEILING((22.5%*Q8),5)</f>
        <v>25</v>
      </c>
      <c r="Y23" s="109" t="s">
        <v>60</v>
      </c>
      <c r="Z23" s="110">
        <f>CEILING((25%*Q8),5)</f>
        <v>25</v>
      </c>
      <c r="AA23" s="109">
        <v>3</v>
      </c>
      <c r="AB23" s="295"/>
      <c r="AC23" s="296"/>
      <c r="AD23" s="1"/>
    </row>
    <row r="24" spans="1:30" x14ac:dyDescent="0.2">
      <c r="A24" s="352" t="s">
        <v>224</v>
      </c>
      <c r="B24" s="353"/>
      <c r="C24" s="50"/>
      <c r="D24" s="108"/>
      <c r="E24" s="109"/>
      <c r="F24" s="110"/>
      <c r="G24" s="51"/>
      <c r="H24" s="295"/>
      <c r="I24" s="296"/>
      <c r="J24" s="107"/>
      <c r="K24" s="352" t="s">
        <v>224</v>
      </c>
      <c r="L24" s="353"/>
      <c r="M24" s="50"/>
      <c r="N24" s="108"/>
      <c r="O24" s="109"/>
      <c r="P24" s="110"/>
      <c r="Q24" s="51"/>
      <c r="R24" s="295"/>
      <c r="S24" s="296"/>
      <c r="T24" s="107"/>
      <c r="U24" s="352" t="s">
        <v>224</v>
      </c>
      <c r="V24" s="353"/>
      <c r="W24" s="50"/>
      <c r="X24" s="108"/>
      <c r="Y24" s="109"/>
      <c r="Z24" s="110"/>
      <c r="AA24" s="51"/>
      <c r="AB24" s="295"/>
      <c r="AC24" s="296"/>
      <c r="AD24" s="1"/>
    </row>
    <row r="25" spans="1:30" ht="15.75" customHeight="1" thickBot="1" x14ac:dyDescent="0.25">
      <c r="A25" s="172" t="s">
        <v>20</v>
      </c>
      <c r="B25" s="173"/>
      <c r="C25" s="112">
        <v>20</v>
      </c>
      <c r="D25" s="113">
        <v>20</v>
      </c>
      <c r="E25" s="114" t="s">
        <v>60</v>
      </c>
      <c r="F25" s="115">
        <v>35</v>
      </c>
      <c r="G25" s="114">
        <v>3</v>
      </c>
      <c r="H25" s="305"/>
      <c r="I25" s="306"/>
      <c r="J25" s="107"/>
      <c r="K25" s="170" t="s">
        <v>196</v>
      </c>
      <c r="L25" s="171"/>
      <c r="M25" s="112">
        <v>15</v>
      </c>
      <c r="N25" s="357" t="s">
        <v>59</v>
      </c>
      <c r="O25" s="358"/>
      <c r="P25" s="359"/>
      <c r="Q25" s="114">
        <v>3</v>
      </c>
      <c r="R25" s="305"/>
      <c r="S25" s="306"/>
      <c r="T25" s="107"/>
      <c r="U25" s="172" t="s">
        <v>18</v>
      </c>
      <c r="V25" s="173"/>
      <c r="W25" s="112">
        <v>30</v>
      </c>
      <c r="X25" s="113">
        <v>15</v>
      </c>
      <c r="Y25" s="114" t="s">
        <v>60</v>
      </c>
      <c r="Z25" s="115">
        <v>45</v>
      </c>
      <c r="AA25" s="114">
        <v>3</v>
      </c>
      <c r="AB25" s="305"/>
      <c r="AC25" s="306"/>
      <c r="AD25" s="1"/>
    </row>
    <row r="26" spans="1:30" ht="12.75" x14ac:dyDescent="0.2">
      <c r="A26" s="311" t="s">
        <v>312</v>
      </c>
      <c r="B26" s="312"/>
      <c r="C26" s="103">
        <v>6</v>
      </c>
      <c r="D26" s="104">
        <f>CEILING((25%*Q8),5)</f>
        <v>25</v>
      </c>
      <c r="E26" s="106" t="s">
        <v>60</v>
      </c>
      <c r="F26" s="105">
        <f>CEILING((27.5%*Q8),5)</f>
        <v>30</v>
      </c>
      <c r="G26" s="106">
        <v>3</v>
      </c>
      <c r="H26" s="343"/>
      <c r="I26" s="344"/>
      <c r="J26" s="107"/>
      <c r="K26" s="311" t="s">
        <v>288</v>
      </c>
      <c r="L26" s="312"/>
      <c r="M26" s="103">
        <v>6</v>
      </c>
      <c r="N26" s="104">
        <f>CEILING((20%*Q8),5)</f>
        <v>20</v>
      </c>
      <c r="O26" s="106" t="s">
        <v>60</v>
      </c>
      <c r="P26" s="105">
        <f>CEILING((22.5%*Q8),5)</f>
        <v>25</v>
      </c>
      <c r="Q26" s="106">
        <v>3</v>
      </c>
      <c r="R26" s="343"/>
      <c r="S26" s="344"/>
      <c r="T26" s="107"/>
      <c r="U26" s="311" t="s">
        <v>286</v>
      </c>
      <c r="V26" s="312"/>
      <c r="W26" s="103">
        <v>6</v>
      </c>
      <c r="X26" s="104">
        <f>CEILING((62.5%*Q8),5)</f>
        <v>65</v>
      </c>
      <c r="Y26" s="106" t="s">
        <v>60</v>
      </c>
      <c r="Z26" s="105">
        <f>CEILING((67.5%*Q8),5)</f>
        <v>70</v>
      </c>
      <c r="AA26" s="106">
        <v>3</v>
      </c>
      <c r="AB26" s="343"/>
      <c r="AC26" s="344"/>
      <c r="AD26" s="1"/>
    </row>
    <row r="27" spans="1:30" x14ac:dyDescent="0.2">
      <c r="A27" s="345" t="s">
        <v>224</v>
      </c>
      <c r="B27" s="346"/>
      <c r="C27" s="42"/>
      <c r="D27" s="108"/>
      <c r="E27" s="109"/>
      <c r="F27" s="110"/>
      <c r="G27" s="109"/>
      <c r="H27" s="295"/>
      <c r="I27" s="296"/>
      <c r="J27" s="107"/>
      <c r="K27" s="345" t="s">
        <v>224</v>
      </c>
      <c r="L27" s="346"/>
      <c r="M27" s="42"/>
      <c r="N27" s="108"/>
      <c r="O27" s="109"/>
      <c r="P27" s="110"/>
      <c r="Q27" s="109"/>
      <c r="R27" s="295"/>
      <c r="S27" s="296"/>
      <c r="T27" s="107"/>
      <c r="U27" s="345" t="s">
        <v>224</v>
      </c>
      <c r="V27" s="346"/>
      <c r="W27" s="42"/>
      <c r="X27" s="108"/>
      <c r="Y27" s="109"/>
      <c r="Z27" s="110"/>
      <c r="AA27" s="109"/>
      <c r="AB27" s="295"/>
      <c r="AC27" s="296"/>
      <c r="AD27" s="1"/>
    </row>
    <row r="28" spans="1:30" ht="15" customHeight="1" x14ac:dyDescent="0.2">
      <c r="A28" s="297" t="s">
        <v>276</v>
      </c>
      <c r="B28" s="298"/>
      <c r="C28" s="111">
        <v>6</v>
      </c>
      <c r="D28" s="108">
        <f>CEILING((77.5%*N8),5)</f>
        <v>80</v>
      </c>
      <c r="E28" s="109" t="s">
        <v>60</v>
      </c>
      <c r="F28" s="110">
        <f>CEILING((82.5%*N8),5)</f>
        <v>85</v>
      </c>
      <c r="G28" s="109">
        <v>3</v>
      </c>
      <c r="H28" s="295"/>
      <c r="I28" s="296"/>
      <c r="J28" s="107"/>
      <c r="K28" s="172" t="s">
        <v>88</v>
      </c>
      <c r="L28" s="173"/>
      <c r="M28" s="111">
        <v>6</v>
      </c>
      <c r="N28" s="108">
        <f>CEILING((52.5%*N8),5)</f>
        <v>55</v>
      </c>
      <c r="O28" s="109" t="s">
        <v>60</v>
      </c>
      <c r="P28" s="110">
        <f>CEILING((55%*N8),5)</f>
        <v>55</v>
      </c>
      <c r="Q28" s="109">
        <v>3</v>
      </c>
      <c r="R28" s="295"/>
      <c r="S28" s="296"/>
      <c r="T28" s="107"/>
      <c r="U28" s="172" t="s">
        <v>320</v>
      </c>
      <c r="V28" s="173"/>
      <c r="W28" s="111">
        <v>6</v>
      </c>
      <c r="X28" s="347" t="s">
        <v>59</v>
      </c>
      <c r="Y28" s="348"/>
      <c r="Z28" s="349"/>
      <c r="AA28" s="109">
        <v>3</v>
      </c>
      <c r="AB28" s="295"/>
      <c r="AC28" s="296"/>
      <c r="AD28" s="1"/>
    </row>
    <row r="29" spans="1:30" x14ac:dyDescent="0.2">
      <c r="A29" s="352" t="s">
        <v>224</v>
      </c>
      <c r="B29" s="353"/>
      <c r="C29" s="50"/>
      <c r="D29" s="108"/>
      <c r="E29" s="109"/>
      <c r="F29" s="110"/>
      <c r="G29" s="51"/>
      <c r="H29" s="295"/>
      <c r="I29" s="296"/>
      <c r="J29" s="107"/>
      <c r="K29" s="352" t="s">
        <v>224</v>
      </c>
      <c r="L29" s="353"/>
      <c r="M29" s="50"/>
      <c r="N29" s="108"/>
      <c r="O29" s="109"/>
      <c r="P29" s="110"/>
      <c r="Q29" s="51"/>
      <c r="R29" s="295"/>
      <c r="S29" s="296"/>
      <c r="T29" s="107"/>
      <c r="U29" s="352" t="s">
        <v>224</v>
      </c>
      <c r="V29" s="353"/>
      <c r="W29" s="50"/>
      <c r="X29" s="108"/>
      <c r="Y29" s="109"/>
      <c r="Z29" s="110"/>
      <c r="AA29" s="51"/>
      <c r="AB29" s="295"/>
      <c r="AC29" s="296"/>
      <c r="AD29" s="1"/>
    </row>
    <row r="30" spans="1:30" ht="15.75" customHeight="1" thickBot="1" x14ac:dyDescent="0.25">
      <c r="A30" s="172" t="s">
        <v>36</v>
      </c>
      <c r="B30" s="173"/>
      <c r="C30" s="112">
        <v>18</v>
      </c>
      <c r="D30" s="357" t="s">
        <v>59</v>
      </c>
      <c r="E30" s="358"/>
      <c r="F30" s="359"/>
      <c r="G30" s="114">
        <v>3</v>
      </c>
      <c r="H30" s="305"/>
      <c r="I30" s="306"/>
      <c r="J30" s="107"/>
      <c r="K30" s="303" t="s">
        <v>314</v>
      </c>
      <c r="L30" s="304"/>
      <c r="M30" s="112">
        <v>18</v>
      </c>
      <c r="N30" s="113">
        <v>15</v>
      </c>
      <c r="O30" s="114" t="s">
        <v>60</v>
      </c>
      <c r="P30" s="115">
        <v>30</v>
      </c>
      <c r="Q30" s="114">
        <v>3</v>
      </c>
      <c r="R30" s="305"/>
      <c r="S30" s="306"/>
      <c r="T30" s="107"/>
      <c r="U30" s="170" t="s">
        <v>190</v>
      </c>
      <c r="V30" s="171"/>
      <c r="W30" s="112" t="s">
        <v>322</v>
      </c>
      <c r="X30" s="357" t="s">
        <v>59</v>
      </c>
      <c r="Y30" s="358"/>
      <c r="Z30" s="359"/>
      <c r="AA30" s="114">
        <v>3</v>
      </c>
      <c r="AB30" s="305"/>
      <c r="AC30" s="306"/>
      <c r="AD30" s="1"/>
    </row>
    <row r="31" spans="1:30" ht="12.75" x14ac:dyDescent="0.2">
      <c r="A31" s="360"/>
      <c r="B31" s="361"/>
      <c r="C31" s="103"/>
      <c r="D31" s="104"/>
      <c r="E31" s="106"/>
      <c r="F31" s="105"/>
      <c r="G31" s="106"/>
      <c r="H31" s="343"/>
      <c r="I31" s="344"/>
      <c r="J31" s="107"/>
      <c r="K31" s="360"/>
      <c r="L31" s="361"/>
      <c r="M31" s="103"/>
      <c r="N31" s="104"/>
      <c r="O31" s="106"/>
      <c r="P31" s="105"/>
      <c r="Q31" s="106"/>
      <c r="R31" s="343"/>
      <c r="S31" s="344"/>
      <c r="T31" s="107"/>
      <c r="U31" s="360"/>
      <c r="V31" s="361"/>
      <c r="W31" s="103"/>
      <c r="X31" s="104"/>
      <c r="Y31" s="106"/>
      <c r="Z31" s="105"/>
      <c r="AA31" s="106"/>
      <c r="AB31" s="343"/>
      <c r="AC31" s="344"/>
      <c r="AD31" s="1"/>
    </row>
    <row r="32" spans="1:30" ht="12.75" x14ac:dyDescent="0.2">
      <c r="A32" s="362"/>
      <c r="B32" s="363"/>
      <c r="C32" s="42"/>
      <c r="D32" s="108"/>
      <c r="E32" s="109"/>
      <c r="F32" s="110"/>
      <c r="G32" s="109"/>
      <c r="H32" s="295"/>
      <c r="I32" s="296"/>
      <c r="J32" s="107"/>
      <c r="K32" s="362"/>
      <c r="L32" s="363"/>
      <c r="M32" s="42"/>
      <c r="N32" s="108"/>
      <c r="O32" s="109"/>
      <c r="P32" s="110"/>
      <c r="Q32" s="109"/>
      <c r="R32" s="295"/>
      <c r="S32" s="296"/>
      <c r="T32" s="107"/>
      <c r="U32" s="362"/>
      <c r="V32" s="363"/>
      <c r="W32" s="42"/>
      <c r="X32" s="108"/>
      <c r="Y32" s="109"/>
      <c r="Z32" s="110"/>
      <c r="AA32" s="109"/>
      <c r="AB32" s="295"/>
      <c r="AC32" s="296"/>
      <c r="AD32" s="1"/>
    </row>
    <row r="33" spans="1:30" ht="12.75" x14ac:dyDescent="0.2">
      <c r="A33" s="362"/>
      <c r="B33" s="363"/>
      <c r="C33" s="111"/>
      <c r="D33" s="108"/>
      <c r="E33" s="109"/>
      <c r="F33" s="110"/>
      <c r="G33" s="109"/>
      <c r="H33" s="295"/>
      <c r="I33" s="296"/>
      <c r="J33" s="107"/>
      <c r="K33" s="362"/>
      <c r="L33" s="363"/>
      <c r="M33" s="111"/>
      <c r="N33" s="108"/>
      <c r="O33" s="109"/>
      <c r="P33" s="110"/>
      <c r="Q33" s="109"/>
      <c r="R33" s="295"/>
      <c r="S33" s="296"/>
      <c r="T33" s="107"/>
      <c r="U33" s="362"/>
      <c r="V33" s="363"/>
      <c r="W33" s="111"/>
      <c r="X33" s="108"/>
      <c r="Y33" s="109"/>
      <c r="Z33" s="110"/>
      <c r="AA33" s="109"/>
      <c r="AB33" s="295"/>
      <c r="AC33" s="296"/>
      <c r="AD33" s="1"/>
    </row>
    <row r="34" spans="1:30" x14ac:dyDescent="0.2">
      <c r="A34" s="352"/>
      <c r="B34" s="353"/>
      <c r="C34" s="50"/>
      <c r="D34" s="108"/>
      <c r="E34" s="109"/>
      <c r="F34" s="110"/>
      <c r="G34" s="51"/>
      <c r="H34" s="295"/>
      <c r="I34" s="296"/>
      <c r="J34" s="107"/>
      <c r="K34" s="352"/>
      <c r="L34" s="353"/>
      <c r="M34" s="50"/>
      <c r="N34" s="108"/>
      <c r="O34" s="109"/>
      <c r="P34" s="110"/>
      <c r="Q34" s="51"/>
      <c r="R34" s="295"/>
      <c r="S34" s="296"/>
      <c r="T34" s="107"/>
      <c r="U34" s="352"/>
      <c r="V34" s="353"/>
      <c r="W34" s="50"/>
      <c r="X34" s="108"/>
      <c r="Y34" s="109"/>
      <c r="Z34" s="110"/>
      <c r="AA34" s="51"/>
      <c r="AB34" s="295"/>
      <c r="AC34" s="296"/>
      <c r="AD34" s="1"/>
    </row>
    <row r="35" spans="1:30" ht="13.5" thickBot="1" x14ac:dyDescent="0.25">
      <c r="A35" s="364"/>
      <c r="B35" s="365"/>
      <c r="C35" s="112"/>
      <c r="D35" s="113"/>
      <c r="E35" s="114"/>
      <c r="F35" s="115"/>
      <c r="G35" s="114"/>
      <c r="H35" s="305"/>
      <c r="I35" s="306"/>
      <c r="J35" s="107"/>
      <c r="K35" s="364"/>
      <c r="L35" s="365"/>
      <c r="M35" s="112"/>
      <c r="N35" s="113"/>
      <c r="O35" s="114"/>
      <c r="P35" s="115"/>
      <c r="Q35" s="114"/>
      <c r="R35" s="305"/>
      <c r="S35" s="306"/>
      <c r="T35" s="107"/>
      <c r="U35" s="364"/>
      <c r="V35" s="365"/>
      <c r="W35" s="112"/>
      <c r="X35" s="113"/>
      <c r="Y35" s="114"/>
      <c r="Z35" s="115"/>
      <c r="AA35" s="114"/>
      <c r="AB35" s="305"/>
      <c r="AC35" s="306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ht="12.75" x14ac:dyDescent="0.2">
      <c r="A41" s="360"/>
      <c r="B41" s="361"/>
      <c r="C41" s="103"/>
      <c r="D41" s="104"/>
      <c r="E41" s="106"/>
      <c r="F41" s="105"/>
      <c r="G41" s="106"/>
      <c r="H41" s="343"/>
      <c r="I41" s="344"/>
      <c r="J41" s="107"/>
      <c r="K41" s="360"/>
      <c r="L41" s="361"/>
      <c r="M41" s="103"/>
      <c r="N41" s="104"/>
      <c r="O41" s="106"/>
      <c r="P41" s="105"/>
      <c r="Q41" s="106"/>
      <c r="R41" s="343"/>
      <c r="S41" s="344"/>
      <c r="T41" s="107"/>
      <c r="U41" s="360"/>
      <c r="V41" s="361"/>
      <c r="W41" s="103"/>
      <c r="X41" s="104"/>
      <c r="Y41" s="106"/>
      <c r="Z41" s="105"/>
      <c r="AA41" s="106"/>
      <c r="AB41" s="343"/>
      <c r="AC41" s="344"/>
      <c r="AD41" s="1"/>
    </row>
    <row r="42" spans="1:30" ht="15" customHeight="1" x14ac:dyDescent="0.2">
      <c r="A42" s="362"/>
      <c r="B42" s="363"/>
      <c r="C42" s="42"/>
      <c r="D42" s="108"/>
      <c r="E42" s="109"/>
      <c r="F42" s="110"/>
      <c r="G42" s="109"/>
      <c r="H42" s="295"/>
      <c r="I42" s="296"/>
      <c r="J42" s="107"/>
      <c r="K42" s="362"/>
      <c r="L42" s="363"/>
      <c r="M42" s="42"/>
      <c r="N42" s="108"/>
      <c r="O42" s="109"/>
      <c r="P42" s="110"/>
      <c r="Q42" s="109"/>
      <c r="R42" s="295"/>
      <c r="S42" s="296"/>
      <c r="T42" s="107"/>
      <c r="U42" s="362"/>
      <c r="V42" s="363"/>
      <c r="W42" s="42"/>
      <c r="X42" s="108"/>
      <c r="Y42" s="109"/>
      <c r="Z42" s="110"/>
      <c r="AA42" s="109"/>
      <c r="AB42" s="295"/>
      <c r="AC42" s="296"/>
      <c r="AD42" s="1"/>
    </row>
    <row r="43" spans="1:30" ht="12.75" x14ac:dyDescent="0.2">
      <c r="A43" s="362"/>
      <c r="B43" s="363"/>
      <c r="C43" s="111"/>
      <c r="D43" s="108"/>
      <c r="E43" s="109"/>
      <c r="F43" s="110"/>
      <c r="G43" s="109"/>
      <c r="H43" s="295"/>
      <c r="I43" s="296"/>
      <c r="J43" s="107"/>
      <c r="K43" s="362"/>
      <c r="L43" s="363"/>
      <c r="M43" s="111"/>
      <c r="N43" s="108"/>
      <c r="O43" s="109"/>
      <c r="P43" s="110"/>
      <c r="Q43" s="109"/>
      <c r="R43" s="295"/>
      <c r="S43" s="296"/>
      <c r="T43" s="107"/>
      <c r="U43" s="362"/>
      <c r="V43" s="363"/>
      <c r="W43" s="111"/>
      <c r="X43" s="108"/>
      <c r="Y43" s="109"/>
      <c r="Z43" s="110"/>
      <c r="AA43" s="109"/>
      <c r="AB43" s="295"/>
      <c r="AC43" s="296"/>
      <c r="AD43" s="1"/>
    </row>
    <row r="44" spans="1:30" x14ac:dyDescent="0.2">
      <c r="A44" s="352"/>
      <c r="B44" s="353"/>
      <c r="C44" s="50"/>
      <c r="D44" s="108"/>
      <c r="E44" s="109"/>
      <c r="F44" s="110"/>
      <c r="G44" s="51"/>
      <c r="H44" s="295"/>
      <c r="I44" s="296"/>
      <c r="J44" s="107"/>
      <c r="K44" s="352"/>
      <c r="L44" s="353"/>
      <c r="M44" s="50"/>
      <c r="N44" s="108"/>
      <c r="O44" s="109"/>
      <c r="P44" s="110"/>
      <c r="Q44" s="51"/>
      <c r="R44" s="295"/>
      <c r="S44" s="296"/>
      <c r="T44" s="107"/>
      <c r="U44" s="352"/>
      <c r="V44" s="353"/>
      <c r="W44" s="50"/>
      <c r="X44" s="108"/>
      <c r="Y44" s="109"/>
      <c r="Z44" s="110"/>
      <c r="AA44" s="51"/>
      <c r="AB44" s="295"/>
      <c r="AC44" s="296"/>
      <c r="AD44" s="1"/>
    </row>
    <row r="45" spans="1:30" ht="13.5" thickBot="1" x14ac:dyDescent="0.25">
      <c r="A45" s="364"/>
      <c r="B45" s="365"/>
      <c r="C45" s="112"/>
      <c r="D45" s="113"/>
      <c r="E45" s="114"/>
      <c r="F45" s="115"/>
      <c r="G45" s="114"/>
      <c r="H45" s="305"/>
      <c r="I45" s="306"/>
      <c r="J45" s="107"/>
      <c r="K45" s="364"/>
      <c r="L45" s="365"/>
      <c r="M45" s="112"/>
      <c r="N45" s="113"/>
      <c r="O45" s="114"/>
      <c r="P45" s="115"/>
      <c r="Q45" s="114"/>
      <c r="R45" s="305"/>
      <c r="S45" s="306"/>
      <c r="T45" s="107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1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D30:F30"/>
    <mergeCell ref="H30:I30"/>
    <mergeCell ref="K30:L30"/>
    <mergeCell ref="R30:S30"/>
    <mergeCell ref="U30:V30"/>
    <mergeCell ref="AB28:AC28"/>
    <mergeCell ref="A29:B29"/>
    <mergeCell ref="H29:I29"/>
    <mergeCell ref="K29:L29"/>
    <mergeCell ref="R29:S29"/>
    <mergeCell ref="U29:V29"/>
    <mergeCell ref="AB29:AC29"/>
    <mergeCell ref="A28:B28"/>
    <mergeCell ref="H28:I28"/>
    <mergeCell ref="K28:L28"/>
    <mergeCell ref="R28:S28"/>
    <mergeCell ref="U28:V28"/>
    <mergeCell ref="X28:Z28"/>
    <mergeCell ref="A27:B27"/>
    <mergeCell ref="H27:I27"/>
    <mergeCell ref="K27:L27"/>
    <mergeCell ref="R27:S27"/>
    <mergeCell ref="U27:V27"/>
    <mergeCell ref="AB27:AC27"/>
    <mergeCell ref="AB25:AC25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N25:P25"/>
    <mergeCell ref="R25:S25"/>
    <mergeCell ref="U25:V25"/>
    <mergeCell ref="A24:B24"/>
    <mergeCell ref="H24:I24"/>
    <mergeCell ref="K24:L24"/>
    <mergeCell ref="R24:S24"/>
    <mergeCell ref="U24:V24"/>
    <mergeCell ref="AB24:AC24"/>
    <mergeCell ref="A23:B23"/>
    <mergeCell ref="H23:I23"/>
    <mergeCell ref="K23:L23"/>
    <mergeCell ref="R23:S23"/>
    <mergeCell ref="U23:V23"/>
    <mergeCell ref="AB23:AC23"/>
    <mergeCell ref="A22:B22"/>
    <mergeCell ref="H22:I22"/>
    <mergeCell ref="K22:L22"/>
    <mergeCell ref="R22:S22"/>
    <mergeCell ref="U22:V22"/>
    <mergeCell ref="AB22:AC22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R16:S16"/>
    <mergeCell ref="U16:V16"/>
    <mergeCell ref="AB16:AC16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13:B13"/>
    <mergeCell ref="H13:I13"/>
    <mergeCell ref="K13:L13"/>
    <mergeCell ref="R13:S13"/>
    <mergeCell ref="U13:V13"/>
    <mergeCell ref="AB13:AC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6:F19 D21:F24 D26:F29 D31:F34 D41:F44 N11:P14 N16:P19 N21:P24 N26:P29 N31:P34 N41:P44 D14:F14 X16:Z19 Q11:R45 X22:Z24 X31:Z34 X41:Z44 D36:F39 W11:W45 N36:P39 X36:Z39 M11:M45 X14:Z14 C11:C45 D11:F12 X11:Z12 S11:S12 S14:S45 X26:Z27 X29:Z29 G11:I45 AA11:AC45">
    <cfRule type="expression" dxfId="320" priority="51" stopIfTrue="1">
      <formula>ISERROR(C11)</formula>
    </cfRule>
  </conditionalFormatting>
  <conditionalFormatting sqref="Q9:S9 AA9:AC9 G9:I9">
    <cfRule type="cellIs" dxfId="319" priority="50" stopIfTrue="1" operator="equal">
      <formula>0</formula>
    </cfRule>
  </conditionalFormatting>
  <conditionalFormatting sqref="A15:B16 A18:B18 A20:B21">
    <cfRule type="expression" dxfId="318" priority="49" stopIfTrue="1">
      <formula>AND(XFA15&gt;0,A15=0)</formula>
    </cfRule>
  </conditionalFormatting>
  <conditionalFormatting sqref="U11:V11 U16:V16 U28:V28">
    <cfRule type="expression" dxfId="317" priority="48" stopIfTrue="1">
      <formula>AND(#REF!&gt;0,U11=0)</formula>
    </cfRule>
  </conditionalFormatting>
  <conditionalFormatting sqref="A30:B30 K11:L11 K20:L20 U16:V16 U28:V28">
    <cfRule type="expression" dxfId="316" priority="47" stopIfTrue="1">
      <formula>AND(#REF!&gt;0,A11=0)</formula>
    </cfRule>
  </conditionalFormatting>
  <conditionalFormatting sqref="K21:L21 K23:L23 U21:V21">
    <cfRule type="expression" dxfId="315" priority="46" stopIfTrue="1">
      <formula>AND(#REF!&gt;0,K21=0)</formula>
    </cfRule>
  </conditionalFormatting>
  <conditionalFormatting sqref="K21:L21 K23:L23">
    <cfRule type="expression" dxfId="314" priority="45" stopIfTrue="1">
      <formula>AND(G21&gt;0,K21=0)</formula>
    </cfRule>
  </conditionalFormatting>
  <conditionalFormatting sqref="K21:L21">
    <cfRule type="expression" dxfId="313" priority="44" stopIfTrue="1">
      <formula>AND(G21&gt;0,K21=0)</formula>
    </cfRule>
  </conditionalFormatting>
  <conditionalFormatting sqref="K21:L21">
    <cfRule type="expression" dxfId="312" priority="43" stopIfTrue="1">
      <formula>AND(G21&gt;0,K21=0)</formula>
    </cfRule>
  </conditionalFormatting>
  <conditionalFormatting sqref="U11:V11">
    <cfRule type="expression" dxfId="311" priority="42" stopIfTrue="1">
      <formula>AND(Q11&gt;0,U11=0)</formula>
    </cfRule>
  </conditionalFormatting>
  <conditionalFormatting sqref="U11:V11">
    <cfRule type="expression" dxfId="310" priority="41" stopIfTrue="1">
      <formula>AND(Q11&gt;0,U11=0)</formula>
    </cfRule>
  </conditionalFormatting>
  <conditionalFormatting sqref="U11:V11">
    <cfRule type="expression" dxfId="309" priority="40" stopIfTrue="1">
      <formula>AND(Q11&gt;0,U11=0)</formula>
    </cfRule>
  </conditionalFormatting>
  <conditionalFormatting sqref="U16:V16 U21:V21">
    <cfRule type="expression" dxfId="308" priority="39" stopIfTrue="1">
      <formula>AND(Q16&gt;0,U16=0)</formula>
    </cfRule>
  </conditionalFormatting>
  <conditionalFormatting sqref="K11:L11">
    <cfRule type="expression" dxfId="307" priority="38" stopIfTrue="1">
      <formula>AND(G11&gt;0,K11=0)</formula>
    </cfRule>
  </conditionalFormatting>
  <conditionalFormatting sqref="K11:L11">
    <cfRule type="expression" dxfId="306" priority="37" stopIfTrue="1">
      <formula>AND(G11&gt;0,K11=0)</formula>
    </cfRule>
  </conditionalFormatting>
  <conditionalFormatting sqref="K11:L11 K20:L20">
    <cfRule type="expression" dxfId="305" priority="36" stopIfTrue="1">
      <formula>AND(#REF!&gt;0,K11=0)</formula>
    </cfRule>
  </conditionalFormatting>
  <conditionalFormatting sqref="K11:L11">
    <cfRule type="expression" dxfId="304" priority="35" stopIfTrue="1">
      <formula>AND(G11&gt;0,K11=0)</formula>
    </cfRule>
  </conditionalFormatting>
  <conditionalFormatting sqref="K11:L11">
    <cfRule type="expression" dxfId="303" priority="34" stopIfTrue="1">
      <formula>AND(G11&gt;0,K11=0)</formula>
    </cfRule>
  </conditionalFormatting>
  <conditionalFormatting sqref="K11:L11 K20:L20 U16:V16">
    <cfRule type="expression" dxfId="302" priority="33" stopIfTrue="1">
      <formula>AND(#REF!&gt;0,K11=0)</formula>
    </cfRule>
  </conditionalFormatting>
  <conditionalFormatting sqref="K20:L20">
    <cfRule type="expression" dxfId="301" priority="32" stopIfTrue="1">
      <formula>AND(G20&gt;0,K20=0)</formula>
    </cfRule>
  </conditionalFormatting>
  <conditionalFormatting sqref="K20:L20">
    <cfRule type="expression" dxfId="300" priority="31" stopIfTrue="1">
      <formula>AND(G20&gt;0,K20=0)</formula>
    </cfRule>
  </conditionalFormatting>
  <conditionalFormatting sqref="K21:L21">
    <cfRule type="expression" dxfId="299" priority="30" stopIfTrue="1">
      <formula>AND(G21&gt;0,K21=0)</formula>
    </cfRule>
  </conditionalFormatting>
  <conditionalFormatting sqref="K21:L21">
    <cfRule type="expression" dxfId="298" priority="29" stopIfTrue="1">
      <formula>AND(G21&gt;0,K21=0)</formula>
    </cfRule>
  </conditionalFormatting>
  <conditionalFormatting sqref="K23:L23">
    <cfRule type="expression" dxfId="297" priority="28" stopIfTrue="1">
      <formula>AND(G23&gt;0,K23=0)</formula>
    </cfRule>
  </conditionalFormatting>
  <conditionalFormatting sqref="K23:L23">
    <cfRule type="expression" dxfId="296" priority="27" stopIfTrue="1">
      <formula>AND(G23&gt;0,K23=0)</formula>
    </cfRule>
  </conditionalFormatting>
  <conditionalFormatting sqref="U11:V11">
    <cfRule type="expression" dxfId="295" priority="26" stopIfTrue="1">
      <formula>AND(Q11&gt;0,U11=0)</formula>
    </cfRule>
  </conditionalFormatting>
  <conditionalFormatting sqref="U11:V11">
    <cfRule type="expression" dxfId="294" priority="25" stopIfTrue="1">
      <formula>AND(Q11&gt;0,U11=0)</formula>
    </cfRule>
  </conditionalFormatting>
  <conditionalFormatting sqref="U11:V11">
    <cfRule type="expression" dxfId="293" priority="24" stopIfTrue="1">
      <formula>AND(Q11&gt;0,U11=0)</formula>
    </cfRule>
  </conditionalFormatting>
  <conditionalFormatting sqref="U16:V16">
    <cfRule type="expression" dxfId="292" priority="23" stopIfTrue="1">
      <formula>AND(Q16&gt;0,U16=0)</formula>
    </cfRule>
  </conditionalFormatting>
  <conditionalFormatting sqref="U16:V16">
    <cfRule type="expression" dxfId="291" priority="22" stopIfTrue="1">
      <formula>AND(Q16&gt;0,U16=0)</formula>
    </cfRule>
  </conditionalFormatting>
  <conditionalFormatting sqref="U20:V20">
    <cfRule type="expression" dxfId="290" priority="21" stopIfTrue="1">
      <formula>AND(Q20&gt;0,U20=0)</formula>
    </cfRule>
  </conditionalFormatting>
  <conditionalFormatting sqref="U20:V20">
    <cfRule type="expression" dxfId="289" priority="20" stopIfTrue="1">
      <formula>AND(Q20&gt;0,U20=0)</formula>
    </cfRule>
  </conditionalFormatting>
  <conditionalFormatting sqref="U20:V20">
    <cfRule type="expression" dxfId="288" priority="19" stopIfTrue="1">
      <formula>AND(Q20&gt;0,U20=0)</formula>
    </cfRule>
  </conditionalFormatting>
  <conditionalFormatting sqref="U20:V20">
    <cfRule type="expression" dxfId="287" priority="18" stopIfTrue="1">
      <formula>AND(Q20&gt;0,U20=0)</formula>
    </cfRule>
  </conditionalFormatting>
  <conditionalFormatting sqref="U21:V21">
    <cfRule type="expression" dxfId="286" priority="17" stopIfTrue="1">
      <formula>AND(Q21&gt;0,U21=0)</formula>
    </cfRule>
  </conditionalFormatting>
  <conditionalFormatting sqref="U21:V21">
    <cfRule type="expression" dxfId="285" priority="16" stopIfTrue="1">
      <formula>AND(Q21&gt;0,U21=0)</formula>
    </cfRule>
  </conditionalFormatting>
  <conditionalFormatting sqref="U25:V25">
    <cfRule type="expression" dxfId="284" priority="15" stopIfTrue="1">
      <formula>AND(Q25&gt;0,U25=0)</formula>
    </cfRule>
  </conditionalFormatting>
  <conditionalFormatting sqref="U25:V25">
    <cfRule type="expression" dxfId="283" priority="14" stopIfTrue="1">
      <formula>AND(Q25&gt;0,U25=0)</formula>
    </cfRule>
  </conditionalFormatting>
  <conditionalFormatting sqref="U28:V28">
    <cfRule type="expression" dxfId="282" priority="13" stopIfTrue="1">
      <formula>AND(Q28&gt;0,U28=0)</formula>
    </cfRule>
  </conditionalFormatting>
  <conditionalFormatting sqref="E11">
    <cfRule type="expression" dxfId="281" priority="12" stopIfTrue="1">
      <formula>ISERROR(E11)</formula>
    </cfRule>
  </conditionalFormatting>
  <conditionalFormatting sqref="Y11">
    <cfRule type="expression" dxfId="280" priority="11" stopIfTrue="1">
      <formula>ISERROR(Y11)</formula>
    </cfRule>
  </conditionalFormatting>
  <conditionalFormatting sqref="O16">
    <cfRule type="expression" dxfId="279" priority="10" stopIfTrue="1">
      <formula>ISERROR(O16)</formula>
    </cfRule>
  </conditionalFormatting>
  <conditionalFormatting sqref="E18">
    <cfRule type="expression" dxfId="278" priority="9" stopIfTrue="1">
      <formula>ISERROR(E18)</formula>
    </cfRule>
  </conditionalFormatting>
  <conditionalFormatting sqref="E18">
    <cfRule type="expression" dxfId="277" priority="8" stopIfTrue="1">
      <formula>ISERROR(E18)</formula>
    </cfRule>
  </conditionalFormatting>
  <conditionalFormatting sqref="O11">
    <cfRule type="expression" dxfId="276" priority="7" stopIfTrue="1">
      <formula>ISERROR(O11)</formula>
    </cfRule>
  </conditionalFormatting>
  <conditionalFormatting sqref="O11">
    <cfRule type="expression" dxfId="275" priority="6" stopIfTrue="1">
      <formula>ISERROR(O11)</formula>
    </cfRule>
  </conditionalFormatting>
  <conditionalFormatting sqref="Y16">
    <cfRule type="expression" dxfId="274" priority="5" stopIfTrue="1">
      <formula>ISERROR(Y16)</formula>
    </cfRule>
  </conditionalFormatting>
  <conditionalFormatting sqref="Y16">
    <cfRule type="expression" dxfId="273" priority="4" stopIfTrue="1">
      <formula>ISERROR(Y16)</formula>
    </cfRule>
  </conditionalFormatting>
  <conditionalFormatting sqref="E21">
    <cfRule type="expression" dxfId="272" priority="3" stopIfTrue="1">
      <formula>ISERROR(E21)</formula>
    </cfRule>
  </conditionalFormatting>
  <conditionalFormatting sqref="E21">
    <cfRule type="expression" dxfId="271" priority="2" stopIfTrue="1">
      <formula>ISERROR(E21)</formula>
    </cfRule>
  </conditionalFormatting>
  <conditionalFormatting sqref="M13:R13">
    <cfRule type="expression" dxfId="270" priority="1" stopIfTrue="1">
      <formula>ISERROR(M13)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K11:L11 K20:L20 K21 U16:V1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0:B3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showErrorMessage="1" sqref="AC2 I2 S2">
      <formula1>STRPREP</formula1>
    </dataValidation>
    <dataValidation allowBlank="1" showInputMessage="1" showErrorMessage="1" promptTitle="# of Repetitions" prompt="Manually enter the appropriate number of repetitions." sqref="C21 W26 W41 W31 W16 M11 W11 W21 C26 C41 M26 M41 M31 C31 C16 M16 C11 M21 W36 M36 C36"/>
    <dataValidation type="list" allowBlank="1" showInputMessage="1" showErrorMessage="1" sqref="H27:I30 AB42:AC44 AB32:AC35 R14:S15 H17:I20 AB37:AC37 AB17:AC20 AB12:AC15 R17:S20 AB22:AC25 R32:S35 H32:I35 R27:S30 R42:S45 R22:S25 H22:I25 H42:I45 H12:I15 R39:S40 H38 AB39:AC40 H37:I37 H39:I40 R38 R37:S37 AB38 R12:S12 AB27:AC30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H11:I11 AB41:AC41 AB21:AC21 AB31:AC31 AB16:AC16 AB11:AC11 H26:I26 AB26:AC26 R26:S26 R41:S41 R21:S21 R31:S31 R16:S16 R11:S11 H41:I41 H21:I21 H31:I31 H16:I16 AB36:AC36 R36:S36 H36:I36 R13">
      <formula1>Notes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K28 U33 K45 U35:U36 K18 K33 A16 K35:K36 U30:U31 U11 K40:K41 U21:V21 U40:U41 K15 K30:K31 K25:K26 K43 U25:V25 U15 U28:V28 U26 U43 U23 K38 U38 A38 A40:A41 A20:A21 A11 A13 A33 A15:B15 A35:A36 A31 A45 A23 A43 A28 A25:A26 K13">
      <formula1>INDIRECT(HLOOKUP(XFA11,SECONDARYLOOKUP,2,FALSE))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B3:G3" r:id="rId4" display="3-Way Ham Touch X 9/leg"/>
    <hyperlink ref="B4:G4" r:id="rId5" display="Toe Reach Squat X 10"/>
    <hyperlink ref="B5:G5" r:id="rId6" display="Cuban Press Incline F8 X 8"/>
    <hyperlink ref="B6:G6" r:id="rId7" display="FWD Leg Cirlces 2X5/leg"/>
    <hyperlink ref="B7:G7" r:id="rId8" display="BKWD Leg Circles 2X5/leg"/>
    <hyperlink ref="L5:Q5" r:id="rId9" display="Tea Cup X 6/leg"/>
    <hyperlink ref="L6:Q6" r:id="rId10" display="Scap Push-Ups X 10"/>
    <hyperlink ref="L3:Q3" r:id="rId11" display="3-Way Ham Touch X 9/leg"/>
    <hyperlink ref="L4:Q4" r:id="rId12" display="Toe Reach Squat X 10"/>
    <hyperlink ref="V5:AA5" r:id="rId13" display="Standing D1 X 6/leg"/>
    <hyperlink ref="V6:AA6" r:id="rId14" display="Standing D2 X 6/leg"/>
    <hyperlink ref="V3:AA3" r:id="rId15" display="3-Way Ham Touch X 9/leg"/>
    <hyperlink ref="V4:AA4" r:id="rId16" display="Toe Reach Squat X 10"/>
    <hyperlink ref="A11:B11" r:id="rId17" display="Back Squat"/>
    <hyperlink ref="A15:B15" r:id="rId18" display="DB Row"/>
    <hyperlink ref="A18:B18" r:id="rId19" display="Lat Pull Down"/>
    <hyperlink ref="A20:B20" r:id="rId20" display="In-Line RDL"/>
    <hyperlink ref="A23:B23" r:id="rId21" display="DB Curl to Arnold"/>
    <hyperlink ref="A25:B25" r:id="rId22" display="Gopher U-Abs"/>
    <hyperlink ref="A30:B30" r:id="rId23" display="Full Bench Curl-Up"/>
    <hyperlink ref="K11:L11" r:id="rId24" display="Front Squat"/>
    <hyperlink ref="K16:L16" r:id="rId25" display="Bench Press"/>
    <hyperlink ref="K20:L20" r:id="rId26" display="SL Calf Raises"/>
    <hyperlink ref="K21:L21" r:id="rId27" display="DB Walking Lunge"/>
    <hyperlink ref="K23:L23" r:id="rId28" display="Sup-Pro Tri Ext"/>
    <hyperlink ref="K25:L25" r:id="rId29" display="Supermans"/>
    <hyperlink ref="K26:L26" r:id="rId30" display="Zottman Curls"/>
    <hyperlink ref="K28:L28" r:id="rId31" display="Zercher Good Morning"/>
    <hyperlink ref="U11:V11" r:id="rId32" display="Hex Deadlift"/>
    <hyperlink ref="U16:V16" r:id="rId33" display="Close Grip Bench"/>
    <hyperlink ref="U18:V18" r:id="rId34" display="Chin Grip Lat Pull"/>
    <hyperlink ref="U20:V20" r:id="rId35" display="DB RDL"/>
    <hyperlink ref="U21:V21" r:id="rId36" display="Bulgarian DB Squat"/>
    <hyperlink ref="U23:V23" r:id="rId37" display="Arnolds"/>
    <hyperlink ref="U25:V25" r:id="rId38" display="MB Twist"/>
    <hyperlink ref="U26:V26" r:id="rId39" display="Dips"/>
    <hyperlink ref="U28:V28" r:id="rId40" display="Nordic Ham Curls"/>
    <hyperlink ref="U30:V30" r:id="rId41" display="Prone Forearm Bridge"/>
    <hyperlink ref="A37:B37" r:id="rId42" display="Foam Roller"/>
    <hyperlink ref="A39:B39" r:id="rId43" display="Lying Wall Leg Shakes"/>
    <hyperlink ref="K37:L37" r:id="rId44" display="Isometric Chest Hold"/>
    <hyperlink ref="K39:L39" r:id="rId45" display="Lying Wall Leg Shakes"/>
    <hyperlink ref="U37:V37" r:id="rId46" display="Foam Roller"/>
    <hyperlink ref="U39:V39" r:id="rId47" display="Hang Twist"/>
    <hyperlink ref="K30:L30" r:id="rId48" display="Incline OH Sit-Up"/>
    <hyperlink ref="A16:B16" r:id="rId49" display="Incline Bench"/>
    <hyperlink ref="K15:L15" r:id="rId50" display="Full Cans"/>
    <hyperlink ref="A21:B21" r:id="rId51" display="DB Step-Up"/>
    <hyperlink ref="A26:B26" r:id="rId52" display="JM Press"/>
    <hyperlink ref="A28:B28" r:id="rId53" display="Glute Bar Lift"/>
    <hyperlink ref="U15:V15" r:id="rId54" display="Wide Kroc Row"/>
    <hyperlink ref="E11" r:id="rId55"/>
    <hyperlink ref="Y11" r:id="rId56"/>
    <hyperlink ref="O16" r:id="rId57"/>
    <hyperlink ref="E18" r:id="rId58"/>
    <hyperlink ref="O11" r:id="rId59"/>
    <hyperlink ref="Y16" r:id="rId60"/>
    <hyperlink ref="E21" r:id="rId61"/>
    <hyperlink ref="K13:L13" r:id="rId62" display="Ball Groin Squeeze"/>
    <hyperlink ref="R13:S13" r:id="rId63" display="0:2:0:0"/>
  </hyperlinks>
  <pageMargins left="0.45" right="0.2" top="0.25" bottom="0.25" header="0.05" footer="0.05"/>
  <pageSetup scale="99" orientation="landscape" r:id="rId64"/>
  <drawing r:id="rId6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I6" sqref="I6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215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218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220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216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221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69" t="s">
        <v>217</v>
      </c>
      <c r="C7" s="270"/>
      <c r="D7" s="270"/>
      <c r="E7" s="270"/>
      <c r="F7" s="270"/>
      <c r="G7" s="271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259</v>
      </c>
      <c r="D9" s="190"/>
      <c r="E9" s="190"/>
      <c r="F9" s="190"/>
      <c r="G9" s="283" t="s">
        <v>213</v>
      </c>
      <c r="H9" s="284"/>
      <c r="I9" s="285"/>
      <c r="J9" s="24"/>
      <c r="K9" s="196" t="s">
        <v>68</v>
      </c>
      <c r="L9" s="197"/>
      <c r="M9" s="189" t="s">
        <v>259</v>
      </c>
      <c r="N9" s="190"/>
      <c r="O9" s="190"/>
      <c r="P9" s="190"/>
      <c r="Q9" s="283" t="s">
        <v>213</v>
      </c>
      <c r="R9" s="284"/>
      <c r="S9" s="285"/>
      <c r="T9" s="24"/>
      <c r="U9" s="196" t="s">
        <v>69</v>
      </c>
      <c r="V9" s="197"/>
      <c r="W9" s="189" t="s">
        <v>259</v>
      </c>
      <c r="X9" s="190"/>
      <c r="Y9" s="190"/>
      <c r="Z9" s="190"/>
      <c r="AA9" s="283" t="s">
        <v>213</v>
      </c>
      <c r="AB9" s="284"/>
      <c r="AC9" s="285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CEILING((37.5%*N8),5)</f>
        <v>40</v>
      </c>
      <c r="E11" s="74" t="s">
        <v>60</v>
      </c>
      <c r="F11" s="40">
        <f>CEILING((42.5%*N8),5)</f>
        <v>45</v>
      </c>
      <c r="G11" s="39">
        <v>1</v>
      </c>
      <c r="H11" s="200"/>
      <c r="I11" s="201"/>
      <c r="J11" s="24"/>
      <c r="K11" s="183" t="s">
        <v>15</v>
      </c>
      <c r="L11" s="184"/>
      <c r="M11" s="37">
        <v>5</v>
      </c>
      <c r="N11" s="38">
        <f>CEILING((37.5%*Q8),5)</f>
        <v>40</v>
      </c>
      <c r="O11" s="75" t="s">
        <v>60</v>
      </c>
      <c r="P11" s="40">
        <f>CEILING((42.5%*Q8),5)</f>
        <v>45</v>
      </c>
      <c r="Q11" s="39">
        <v>1</v>
      </c>
      <c r="R11" s="200"/>
      <c r="S11" s="201"/>
      <c r="T11" s="24"/>
      <c r="U11" s="174" t="s">
        <v>176</v>
      </c>
      <c r="V11" s="175"/>
      <c r="W11" s="37">
        <v>5</v>
      </c>
      <c r="X11" s="38">
        <f>CEILING((37.5%*S8),5)</f>
        <v>40</v>
      </c>
      <c r="Y11" s="75" t="s">
        <v>60</v>
      </c>
      <c r="Z11" s="40">
        <f>CEILING((42.5%*S8),5)</f>
        <v>45</v>
      </c>
      <c r="AA11" s="39">
        <v>1</v>
      </c>
      <c r="AB11" s="149"/>
      <c r="AC11" s="150"/>
      <c r="AD11" s="1"/>
    </row>
    <row r="12" spans="1:30" x14ac:dyDescent="0.2">
      <c r="A12" s="151"/>
      <c r="B12" s="152"/>
      <c r="C12" s="42">
        <v>5</v>
      </c>
      <c r="D12" s="43">
        <f>CEILING((47.5%*N8),5)</f>
        <v>50</v>
      </c>
      <c r="E12" s="44" t="s">
        <v>60</v>
      </c>
      <c r="F12" s="45">
        <f>CEILING((52.5%*N8),5)</f>
        <v>55</v>
      </c>
      <c r="G12" s="44">
        <v>1</v>
      </c>
      <c r="H12" s="181"/>
      <c r="I12" s="182"/>
      <c r="J12" s="24"/>
      <c r="K12" s="151"/>
      <c r="L12" s="152"/>
      <c r="M12" s="42">
        <v>5</v>
      </c>
      <c r="N12" s="43">
        <f>CEILING((47.5%*Q8),5)</f>
        <v>50</v>
      </c>
      <c r="O12" s="44" t="s">
        <v>60</v>
      </c>
      <c r="P12" s="45">
        <f>CEILING((52.5%*Q8),5)</f>
        <v>55</v>
      </c>
      <c r="Q12" s="44">
        <v>1</v>
      </c>
      <c r="R12" s="181"/>
      <c r="S12" s="182"/>
      <c r="T12" s="24"/>
      <c r="U12" s="151" t="s">
        <v>177</v>
      </c>
      <c r="V12" s="152"/>
      <c r="W12" s="42">
        <v>5</v>
      </c>
      <c r="X12" s="43">
        <f>CEILING((47.5%*S8),5)</f>
        <v>50</v>
      </c>
      <c r="Y12" s="44" t="s">
        <v>60</v>
      </c>
      <c r="Z12" s="45">
        <f>CEILING((52.5%*S8),5)</f>
        <v>55</v>
      </c>
      <c r="AA12" s="44">
        <v>1</v>
      </c>
      <c r="AB12" s="149"/>
      <c r="AC12" s="150"/>
      <c r="AD12" s="1"/>
    </row>
    <row r="13" spans="1:30" ht="12.75" x14ac:dyDescent="0.2">
      <c r="A13" s="151" t="s">
        <v>178</v>
      </c>
      <c r="B13" s="152"/>
      <c r="C13" s="63">
        <v>5</v>
      </c>
      <c r="D13" s="43">
        <f>CEILING((57.5%*N8),5)</f>
        <v>60</v>
      </c>
      <c r="E13" s="44" t="s">
        <v>60</v>
      </c>
      <c r="F13" s="45">
        <f>CEILING((62.5%*N8),5)</f>
        <v>65</v>
      </c>
      <c r="G13" s="44">
        <v>1</v>
      </c>
      <c r="H13" s="149"/>
      <c r="I13" s="150"/>
      <c r="J13" s="24"/>
      <c r="K13" s="151" t="s">
        <v>178</v>
      </c>
      <c r="L13" s="152"/>
      <c r="M13" s="63">
        <v>5</v>
      </c>
      <c r="N13" s="43">
        <f>CEILING((57.5%*Q8),5)</f>
        <v>60</v>
      </c>
      <c r="O13" s="44" t="s">
        <v>60</v>
      </c>
      <c r="P13" s="45">
        <f>CEILING((62.5%*Q8),5)</f>
        <v>65</v>
      </c>
      <c r="Q13" s="44">
        <v>1</v>
      </c>
      <c r="R13" s="149"/>
      <c r="S13" s="150"/>
      <c r="T13" s="24"/>
      <c r="U13" s="267" t="s">
        <v>179</v>
      </c>
      <c r="V13" s="268"/>
      <c r="W13" s="63">
        <v>5</v>
      </c>
      <c r="X13" s="43">
        <f>CEILING((57.5%*S8),5)</f>
        <v>60</v>
      </c>
      <c r="Y13" s="44" t="s">
        <v>60</v>
      </c>
      <c r="Z13" s="45">
        <f>CEILING((62.5%*S8),5)</f>
        <v>65</v>
      </c>
      <c r="AA13" s="44">
        <v>1</v>
      </c>
      <c r="AB13" s="149"/>
      <c r="AC13" s="150"/>
      <c r="AD13" s="1"/>
    </row>
    <row r="14" spans="1:30" x14ac:dyDescent="0.2">
      <c r="A14" s="265"/>
      <c r="B14" s="266"/>
      <c r="C14" s="50"/>
      <c r="D14" s="43"/>
      <c r="E14" s="44"/>
      <c r="F14" s="45"/>
      <c r="G14" s="51"/>
      <c r="H14" s="149"/>
      <c r="I14" s="150"/>
      <c r="J14" s="24"/>
      <c r="K14" s="151"/>
      <c r="L14" s="152"/>
      <c r="M14" s="50"/>
      <c r="N14" s="43"/>
      <c r="O14" s="44"/>
      <c r="P14" s="45"/>
      <c r="Q14" s="51"/>
      <c r="R14" s="149"/>
      <c r="S14" s="150"/>
      <c r="T14" s="24"/>
      <c r="U14" s="151" t="s">
        <v>178</v>
      </c>
      <c r="V14" s="152"/>
      <c r="W14" s="50"/>
      <c r="X14" s="43"/>
      <c r="Y14" s="44"/>
      <c r="Z14" s="45"/>
      <c r="AA14" s="51"/>
      <c r="AB14" s="149"/>
      <c r="AC14" s="150"/>
      <c r="AD14" s="1"/>
    </row>
    <row r="15" spans="1:30" ht="13.5" thickBot="1" x14ac:dyDescent="0.25">
      <c r="A15" s="170" t="s">
        <v>180</v>
      </c>
      <c r="B15" s="171"/>
      <c r="C15" s="52">
        <v>5</v>
      </c>
      <c r="D15" s="220" t="s">
        <v>59</v>
      </c>
      <c r="E15" s="221"/>
      <c r="F15" s="222"/>
      <c r="G15" s="54">
        <v>3</v>
      </c>
      <c r="H15" s="147"/>
      <c r="I15" s="148"/>
      <c r="J15" s="24"/>
      <c r="K15" s="170" t="s">
        <v>181</v>
      </c>
      <c r="L15" s="171"/>
      <c r="M15" s="52">
        <v>5</v>
      </c>
      <c r="N15" s="241" t="s">
        <v>182</v>
      </c>
      <c r="O15" s="242"/>
      <c r="P15" s="243"/>
      <c r="Q15" s="54">
        <v>3</v>
      </c>
      <c r="R15" s="147"/>
      <c r="S15" s="148"/>
      <c r="T15" s="24"/>
      <c r="U15" s="170" t="s">
        <v>183</v>
      </c>
      <c r="V15" s="171"/>
      <c r="W15" s="52">
        <v>5</v>
      </c>
      <c r="X15" s="220" t="s">
        <v>59</v>
      </c>
      <c r="Y15" s="221"/>
      <c r="Z15" s="222"/>
      <c r="AA15" s="54">
        <v>3</v>
      </c>
      <c r="AB15" s="147"/>
      <c r="AC15" s="148"/>
      <c r="AD15" s="1"/>
    </row>
    <row r="16" spans="1:30" ht="12.75" x14ac:dyDescent="0.2">
      <c r="A16" s="172" t="s">
        <v>33</v>
      </c>
      <c r="B16" s="173"/>
      <c r="C16" s="76">
        <v>8</v>
      </c>
      <c r="D16" s="139" t="s">
        <v>214</v>
      </c>
      <c r="E16" s="140"/>
      <c r="F16" s="141"/>
      <c r="G16" s="56">
        <v>3</v>
      </c>
      <c r="H16" s="157"/>
      <c r="I16" s="158"/>
      <c r="J16" s="24"/>
      <c r="K16" s="174" t="s">
        <v>184</v>
      </c>
      <c r="L16" s="175"/>
      <c r="M16" s="37">
        <v>8</v>
      </c>
      <c r="N16" s="139" t="s">
        <v>214</v>
      </c>
      <c r="O16" s="140"/>
      <c r="P16" s="141"/>
      <c r="Q16" s="39">
        <v>3</v>
      </c>
      <c r="R16" s="157"/>
      <c r="S16" s="158"/>
      <c r="T16" s="24"/>
      <c r="U16" s="174" t="s">
        <v>185</v>
      </c>
      <c r="V16" s="175"/>
      <c r="W16" s="37">
        <v>8</v>
      </c>
      <c r="X16" s="139" t="s">
        <v>214</v>
      </c>
      <c r="Y16" s="140"/>
      <c r="Z16" s="141"/>
      <c r="AA16" s="39">
        <v>3</v>
      </c>
      <c r="AB16" s="157"/>
      <c r="AC16" s="158"/>
      <c r="AD16" s="1"/>
    </row>
    <row r="17" spans="1:30" x14ac:dyDescent="0.2">
      <c r="A17" s="151" t="s">
        <v>178</v>
      </c>
      <c r="B17" s="152"/>
      <c r="C17" s="42"/>
      <c r="D17" s="88"/>
      <c r="E17" s="57"/>
      <c r="F17" s="89"/>
      <c r="G17" s="44"/>
      <c r="H17" s="185"/>
      <c r="I17" s="186"/>
      <c r="J17" s="24"/>
      <c r="K17" s="151" t="s">
        <v>178</v>
      </c>
      <c r="L17" s="152"/>
      <c r="M17" s="42"/>
      <c r="N17" s="43"/>
      <c r="O17" s="44"/>
      <c r="P17" s="45"/>
      <c r="Q17" s="44"/>
      <c r="R17" s="149"/>
      <c r="S17" s="150"/>
      <c r="T17" s="24"/>
      <c r="U17" s="151" t="s">
        <v>178</v>
      </c>
      <c r="V17" s="152"/>
      <c r="W17" s="42"/>
      <c r="X17" s="43"/>
      <c r="Y17" s="44"/>
      <c r="Z17" s="45"/>
      <c r="AA17" s="44"/>
      <c r="AB17" s="149"/>
      <c r="AC17" s="150"/>
      <c r="AD17" s="1"/>
    </row>
    <row r="18" spans="1:30" ht="12.75" x14ac:dyDescent="0.2">
      <c r="A18" s="172" t="s">
        <v>40</v>
      </c>
      <c r="B18" s="173"/>
      <c r="C18" s="49">
        <v>8</v>
      </c>
      <c r="D18" s="281" t="s">
        <v>214</v>
      </c>
      <c r="E18" s="280"/>
      <c r="F18" s="282"/>
      <c r="G18" s="44">
        <v>3</v>
      </c>
      <c r="H18" s="181"/>
      <c r="I18" s="182"/>
      <c r="J18" s="24"/>
      <c r="K18" s="172" t="s">
        <v>186</v>
      </c>
      <c r="L18" s="173"/>
      <c r="M18" s="49">
        <v>10</v>
      </c>
      <c r="N18" s="142" t="s">
        <v>58</v>
      </c>
      <c r="O18" s="143"/>
      <c r="P18" s="144"/>
      <c r="Q18" s="44">
        <v>3</v>
      </c>
      <c r="R18" s="149" t="s">
        <v>187</v>
      </c>
      <c r="S18" s="150"/>
      <c r="T18" s="24"/>
      <c r="U18" s="172" t="s">
        <v>9</v>
      </c>
      <c r="V18" s="173"/>
      <c r="W18" s="49">
        <v>8</v>
      </c>
      <c r="X18" s="281" t="s">
        <v>214</v>
      </c>
      <c r="Y18" s="280"/>
      <c r="Z18" s="282"/>
      <c r="AA18" s="44">
        <v>3</v>
      </c>
      <c r="AB18" s="149"/>
      <c r="AC18" s="150"/>
      <c r="AD18" s="1"/>
    </row>
    <row r="19" spans="1:30" x14ac:dyDescent="0.2">
      <c r="A19" s="151" t="s">
        <v>178</v>
      </c>
      <c r="B19" s="152"/>
      <c r="C19" s="50"/>
      <c r="D19" s="43"/>
      <c r="E19" s="44"/>
      <c r="F19" s="45"/>
      <c r="G19" s="57"/>
      <c r="H19" s="181"/>
      <c r="I19" s="182"/>
      <c r="J19" s="24"/>
      <c r="K19" s="151" t="s">
        <v>178</v>
      </c>
      <c r="L19" s="152"/>
      <c r="M19" s="50"/>
      <c r="N19" s="43"/>
      <c r="O19" s="44"/>
      <c r="P19" s="45"/>
      <c r="Q19" s="51"/>
      <c r="R19" s="149"/>
      <c r="S19" s="150"/>
      <c r="T19" s="24"/>
      <c r="U19" s="151" t="s">
        <v>178</v>
      </c>
      <c r="V19" s="152"/>
      <c r="W19" s="50"/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36</v>
      </c>
      <c r="B20" s="171"/>
      <c r="C20" s="52">
        <v>10</v>
      </c>
      <c r="D20" s="220" t="s">
        <v>59</v>
      </c>
      <c r="E20" s="221"/>
      <c r="F20" s="222"/>
      <c r="G20" s="54">
        <v>3</v>
      </c>
      <c r="H20" s="147"/>
      <c r="I20" s="148"/>
      <c r="J20" s="24"/>
      <c r="K20" s="170" t="s">
        <v>188</v>
      </c>
      <c r="L20" s="171"/>
      <c r="M20" s="49">
        <v>8</v>
      </c>
      <c r="N20" s="220" t="s">
        <v>214</v>
      </c>
      <c r="O20" s="221"/>
      <c r="P20" s="222"/>
      <c r="Q20" s="54">
        <v>3</v>
      </c>
      <c r="R20" s="147"/>
      <c r="S20" s="148"/>
      <c r="T20" s="24"/>
      <c r="U20" s="172" t="s">
        <v>20</v>
      </c>
      <c r="V20" s="173"/>
      <c r="W20" s="52">
        <v>15</v>
      </c>
      <c r="X20" s="220" t="s">
        <v>58</v>
      </c>
      <c r="Y20" s="221"/>
      <c r="Z20" s="222"/>
      <c r="AA20" s="54">
        <v>3</v>
      </c>
      <c r="AB20" s="147"/>
      <c r="AC20" s="148"/>
      <c r="AD20" s="1"/>
    </row>
    <row r="21" spans="1:30" ht="12.75" x14ac:dyDescent="0.2">
      <c r="A21" s="174" t="s">
        <v>31</v>
      </c>
      <c r="B21" s="175"/>
      <c r="C21" s="76">
        <v>8</v>
      </c>
      <c r="D21" s="139" t="s">
        <v>214</v>
      </c>
      <c r="E21" s="140"/>
      <c r="F21" s="141"/>
      <c r="G21" s="56">
        <v>3</v>
      </c>
      <c r="H21" s="157"/>
      <c r="I21" s="158"/>
      <c r="J21" s="24"/>
      <c r="K21" s="251" t="s">
        <v>32</v>
      </c>
      <c r="L21" s="252"/>
      <c r="M21" s="37">
        <v>8</v>
      </c>
      <c r="N21" s="139" t="s">
        <v>214</v>
      </c>
      <c r="O21" s="140"/>
      <c r="P21" s="141"/>
      <c r="Q21" s="39">
        <v>3</v>
      </c>
      <c r="R21" s="157"/>
      <c r="S21" s="158"/>
      <c r="T21" s="24"/>
      <c r="U21" s="174" t="s">
        <v>41</v>
      </c>
      <c r="V21" s="175"/>
      <c r="W21" s="37">
        <v>8</v>
      </c>
      <c r="X21" s="139" t="s">
        <v>214</v>
      </c>
      <c r="Y21" s="140"/>
      <c r="Z21" s="141"/>
      <c r="AA21" s="39">
        <v>3</v>
      </c>
      <c r="AB21" s="157"/>
      <c r="AC21" s="158"/>
      <c r="AD21" s="1"/>
    </row>
    <row r="22" spans="1:30" x14ac:dyDescent="0.2">
      <c r="A22" s="151" t="s">
        <v>178</v>
      </c>
      <c r="B22" s="152"/>
      <c r="C22" s="42"/>
      <c r="D22" s="43"/>
      <c r="E22" s="44"/>
      <c r="F22" s="45"/>
      <c r="G22" s="44"/>
      <c r="H22" s="185"/>
      <c r="I22" s="186"/>
      <c r="J22" s="24"/>
      <c r="K22" s="151" t="s">
        <v>178</v>
      </c>
      <c r="L22" s="152"/>
      <c r="M22" s="42"/>
      <c r="N22" s="43"/>
      <c r="O22" s="44"/>
      <c r="P22" s="45"/>
      <c r="Q22" s="44"/>
      <c r="R22" s="149"/>
      <c r="S22" s="150"/>
      <c r="T22" s="24"/>
      <c r="U22" s="151" t="s">
        <v>178</v>
      </c>
      <c r="V22" s="152"/>
      <c r="W22" s="42"/>
      <c r="X22" s="43"/>
      <c r="Y22" s="44"/>
      <c r="Z22" s="45"/>
      <c r="AA22" s="44"/>
      <c r="AB22" s="149"/>
      <c r="AC22" s="150"/>
      <c r="AD22" s="1"/>
    </row>
    <row r="23" spans="1:30" ht="12.75" x14ac:dyDescent="0.2">
      <c r="A23" s="172" t="s">
        <v>61</v>
      </c>
      <c r="B23" s="173"/>
      <c r="C23" s="49">
        <v>8</v>
      </c>
      <c r="D23" s="281" t="s">
        <v>214</v>
      </c>
      <c r="E23" s="280"/>
      <c r="F23" s="282"/>
      <c r="G23" s="44">
        <v>3</v>
      </c>
      <c r="H23" s="181"/>
      <c r="I23" s="182"/>
      <c r="J23" s="24"/>
      <c r="K23" s="172" t="s">
        <v>105</v>
      </c>
      <c r="L23" s="173"/>
      <c r="M23" s="49">
        <v>8</v>
      </c>
      <c r="N23" s="281" t="s">
        <v>214</v>
      </c>
      <c r="O23" s="280"/>
      <c r="P23" s="282"/>
      <c r="Q23" s="44">
        <v>3</v>
      </c>
      <c r="R23" s="149"/>
      <c r="S23" s="150"/>
      <c r="T23" s="24"/>
      <c r="U23" s="172" t="s">
        <v>189</v>
      </c>
      <c r="V23" s="173"/>
      <c r="W23" s="49">
        <v>8</v>
      </c>
      <c r="X23" s="281" t="s">
        <v>214</v>
      </c>
      <c r="Y23" s="280"/>
      <c r="Z23" s="282"/>
      <c r="AA23" s="44">
        <v>3</v>
      </c>
      <c r="AB23" s="149"/>
      <c r="AC23" s="150"/>
      <c r="AD23" s="1"/>
    </row>
    <row r="24" spans="1:30" x14ac:dyDescent="0.2">
      <c r="A24" s="151" t="s">
        <v>178</v>
      </c>
      <c r="B24" s="152"/>
      <c r="C24" s="50"/>
      <c r="D24" s="43"/>
      <c r="E24" s="44"/>
      <c r="F24" s="45"/>
      <c r="G24" s="51"/>
      <c r="H24" s="181"/>
      <c r="I24" s="182"/>
      <c r="J24" s="24"/>
      <c r="K24" s="151" t="s">
        <v>178</v>
      </c>
      <c r="L24" s="152"/>
      <c r="M24" s="50"/>
      <c r="N24" s="43"/>
      <c r="O24" s="44"/>
      <c r="P24" s="45"/>
      <c r="Q24" s="51"/>
      <c r="R24" s="149"/>
      <c r="S24" s="150"/>
      <c r="T24" s="24"/>
      <c r="U24" s="151" t="s">
        <v>178</v>
      </c>
      <c r="V24" s="152"/>
      <c r="W24" s="50"/>
      <c r="X24" s="43"/>
      <c r="Y24" s="44"/>
      <c r="Z24" s="45"/>
      <c r="AA24" s="51"/>
      <c r="AB24" s="149"/>
      <c r="AC24" s="150"/>
      <c r="AD24" s="1"/>
    </row>
    <row r="25" spans="1:30" ht="13.5" thickBot="1" x14ac:dyDescent="0.25">
      <c r="A25" s="170" t="s">
        <v>18</v>
      </c>
      <c r="B25" s="171"/>
      <c r="C25" s="52">
        <v>15</v>
      </c>
      <c r="D25" s="220" t="s">
        <v>57</v>
      </c>
      <c r="E25" s="221"/>
      <c r="F25" s="222"/>
      <c r="G25" s="54">
        <v>3</v>
      </c>
      <c r="H25" s="147"/>
      <c r="I25" s="148"/>
      <c r="J25" s="24"/>
      <c r="K25" s="170" t="s">
        <v>190</v>
      </c>
      <c r="L25" s="171"/>
      <c r="M25" s="52" t="s">
        <v>191</v>
      </c>
      <c r="N25" s="220" t="s">
        <v>59</v>
      </c>
      <c r="O25" s="221"/>
      <c r="P25" s="222"/>
      <c r="Q25" s="54">
        <v>3</v>
      </c>
      <c r="R25" s="147"/>
      <c r="S25" s="148"/>
      <c r="T25" s="24"/>
      <c r="U25" s="183" t="s">
        <v>90</v>
      </c>
      <c r="V25" s="184"/>
      <c r="W25" s="52">
        <v>12</v>
      </c>
      <c r="X25" s="220" t="s">
        <v>59</v>
      </c>
      <c r="Y25" s="221"/>
      <c r="Z25" s="222"/>
      <c r="AA25" s="54">
        <v>3</v>
      </c>
      <c r="AB25" s="147"/>
      <c r="AC25" s="148"/>
      <c r="AD25" s="1"/>
    </row>
    <row r="26" spans="1:30" ht="12.75" x14ac:dyDescent="0.2">
      <c r="A26" s="251" t="s">
        <v>77</v>
      </c>
      <c r="B26" s="252"/>
      <c r="C26" s="37">
        <v>8</v>
      </c>
      <c r="D26" s="139" t="s">
        <v>214</v>
      </c>
      <c r="E26" s="140"/>
      <c r="F26" s="141"/>
      <c r="G26" s="39">
        <v>3</v>
      </c>
      <c r="H26" s="176"/>
      <c r="I26" s="177"/>
      <c r="J26" s="24"/>
      <c r="K26" s="172" t="s">
        <v>14</v>
      </c>
      <c r="L26" s="173"/>
      <c r="M26" s="37">
        <v>8</v>
      </c>
      <c r="N26" s="136" t="s">
        <v>59</v>
      </c>
      <c r="O26" s="137"/>
      <c r="P26" s="138"/>
      <c r="Q26" s="39">
        <v>3</v>
      </c>
      <c r="R26" s="157"/>
      <c r="S26" s="158"/>
      <c r="T26" s="24"/>
      <c r="U26" s="174" t="s">
        <v>192</v>
      </c>
      <c r="V26" s="175"/>
      <c r="W26" s="37">
        <v>8</v>
      </c>
      <c r="X26" s="139" t="s">
        <v>214</v>
      </c>
      <c r="Y26" s="140"/>
      <c r="Z26" s="141"/>
      <c r="AA26" s="39">
        <v>3</v>
      </c>
      <c r="AB26" s="157"/>
      <c r="AC26" s="158"/>
      <c r="AD26" s="1"/>
    </row>
    <row r="27" spans="1:30" x14ac:dyDescent="0.2">
      <c r="A27" s="151" t="s">
        <v>178</v>
      </c>
      <c r="B27" s="152"/>
      <c r="C27" s="42"/>
      <c r="D27" s="43"/>
      <c r="E27" s="44"/>
      <c r="F27" s="45"/>
      <c r="G27" s="44"/>
      <c r="H27" s="179"/>
      <c r="I27" s="180"/>
      <c r="J27" s="24"/>
      <c r="K27" s="151" t="s">
        <v>178</v>
      </c>
      <c r="L27" s="152"/>
      <c r="M27" s="42"/>
      <c r="N27" s="46"/>
      <c r="O27" s="47"/>
      <c r="P27" s="48"/>
      <c r="Q27" s="44"/>
      <c r="R27" s="149"/>
      <c r="S27" s="150"/>
      <c r="T27" s="24"/>
      <c r="U27" s="151" t="s">
        <v>178</v>
      </c>
      <c r="V27" s="152"/>
      <c r="W27" s="42"/>
      <c r="X27" s="43"/>
      <c r="Y27" s="44"/>
      <c r="Z27" s="45"/>
      <c r="AA27" s="44"/>
      <c r="AB27" s="149"/>
      <c r="AC27" s="150"/>
      <c r="AD27" s="1"/>
    </row>
    <row r="28" spans="1:30" ht="12.75" x14ac:dyDescent="0.2">
      <c r="A28" s="172" t="s">
        <v>193</v>
      </c>
      <c r="B28" s="173"/>
      <c r="C28" s="49">
        <v>8</v>
      </c>
      <c r="D28" s="142" t="s">
        <v>194</v>
      </c>
      <c r="E28" s="143"/>
      <c r="F28" s="144"/>
      <c r="G28" s="44">
        <v>3</v>
      </c>
      <c r="H28" s="149"/>
      <c r="I28" s="150"/>
      <c r="J28" s="24"/>
      <c r="K28" s="183" t="s">
        <v>17</v>
      </c>
      <c r="L28" s="184"/>
      <c r="M28" s="63">
        <v>10</v>
      </c>
      <c r="N28" s="281" t="s">
        <v>214</v>
      </c>
      <c r="O28" s="280"/>
      <c r="P28" s="282"/>
      <c r="Q28" s="44">
        <v>3</v>
      </c>
      <c r="R28" s="149"/>
      <c r="S28" s="150"/>
      <c r="T28" s="24"/>
      <c r="U28" s="172" t="s">
        <v>195</v>
      </c>
      <c r="V28" s="173"/>
      <c r="W28" s="49">
        <v>8</v>
      </c>
      <c r="X28" s="142" t="s">
        <v>194</v>
      </c>
      <c r="Y28" s="143"/>
      <c r="Z28" s="144"/>
      <c r="AA28" s="44">
        <v>3</v>
      </c>
      <c r="AB28" s="149"/>
      <c r="AC28" s="150"/>
      <c r="AD28" s="1"/>
    </row>
    <row r="29" spans="1:30" x14ac:dyDescent="0.2">
      <c r="A29" s="151" t="s">
        <v>178</v>
      </c>
      <c r="B29" s="152"/>
      <c r="C29" s="50"/>
      <c r="D29" s="43"/>
      <c r="E29" s="44"/>
      <c r="F29" s="45"/>
      <c r="G29" s="51"/>
      <c r="H29" s="149"/>
      <c r="I29" s="150"/>
      <c r="J29" s="24"/>
      <c r="K29" s="151" t="s">
        <v>178</v>
      </c>
      <c r="L29" s="152"/>
      <c r="M29" s="80"/>
      <c r="N29" s="43"/>
      <c r="O29" s="44"/>
      <c r="P29" s="45"/>
      <c r="Q29" s="51"/>
      <c r="R29" s="235"/>
      <c r="S29" s="236"/>
      <c r="T29" s="24"/>
      <c r="U29" s="151" t="s">
        <v>178</v>
      </c>
      <c r="V29" s="152"/>
      <c r="W29" s="50"/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2" t="s">
        <v>82</v>
      </c>
      <c r="B30" s="173"/>
      <c r="C30" s="52">
        <v>8</v>
      </c>
      <c r="D30" s="281" t="s">
        <v>214</v>
      </c>
      <c r="E30" s="280"/>
      <c r="F30" s="282"/>
      <c r="G30" s="54">
        <v>3</v>
      </c>
      <c r="H30" s="264"/>
      <c r="I30" s="178"/>
      <c r="J30" s="24"/>
      <c r="K30" s="170" t="s">
        <v>196</v>
      </c>
      <c r="L30" s="171"/>
      <c r="M30" s="52">
        <v>12</v>
      </c>
      <c r="N30" s="281" t="s">
        <v>59</v>
      </c>
      <c r="O30" s="280"/>
      <c r="P30" s="282"/>
      <c r="Q30" s="54">
        <v>3</v>
      </c>
      <c r="R30" s="147"/>
      <c r="S30" s="148"/>
      <c r="T30" s="24"/>
      <c r="U30" s="172" t="s">
        <v>82</v>
      </c>
      <c r="V30" s="173"/>
      <c r="W30" s="52">
        <v>8</v>
      </c>
      <c r="X30" s="281" t="s">
        <v>214</v>
      </c>
      <c r="Y30" s="280"/>
      <c r="Z30" s="282"/>
      <c r="AA30" s="54">
        <v>3</v>
      </c>
      <c r="AB30" s="147"/>
      <c r="AC30" s="148"/>
      <c r="AD30" s="1"/>
    </row>
    <row r="31" spans="1:30" ht="12.75" x14ac:dyDescent="0.2">
      <c r="A31" s="174"/>
      <c r="B31" s="175"/>
      <c r="C31" s="37"/>
      <c r="D31" s="38"/>
      <c r="E31" s="39"/>
      <c r="F31" s="40"/>
      <c r="G31" s="39"/>
      <c r="H31" s="176"/>
      <c r="I31" s="177"/>
      <c r="J31" s="24"/>
      <c r="K31" s="153"/>
      <c r="L31" s="154"/>
      <c r="M31" s="37"/>
      <c r="N31" s="38"/>
      <c r="O31" s="39"/>
      <c r="P31" s="40"/>
      <c r="Q31" s="39"/>
      <c r="R31" s="157"/>
      <c r="S31" s="158"/>
      <c r="T31" s="24"/>
      <c r="U31" s="155" t="s">
        <v>197</v>
      </c>
      <c r="V31" s="237"/>
      <c r="W31" s="81"/>
      <c r="X31" s="81"/>
      <c r="Y31" s="81"/>
      <c r="Z31" s="82"/>
      <c r="AA31" s="39"/>
      <c r="AB31" s="157"/>
      <c r="AC31" s="158"/>
      <c r="AD31" s="1"/>
    </row>
    <row r="32" spans="1:30" ht="12.75" x14ac:dyDescent="0.2">
      <c r="A32" s="172"/>
      <c r="B32" s="173"/>
      <c r="C32" s="42"/>
      <c r="D32" s="43"/>
      <c r="E32" s="44"/>
      <c r="F32" s="45"/>
      <c r="G32" s="44"/>
      <c r="H32" s="149"/>
      <c r="I32" s="150"/>
      <c r="J32" s="24"/>
      <c r="K32" s="151"/>
      <c r="L32" s="152"/>
      <c r="M32" s="50"/>
      <c r="N32" s="43"/>
      <c r="O32" s="44"/>
      <c r="P32" s="45"/>
      <c r="Q32" s="51"/>
      <c r="R32" s="149"/>
      <c r="S32" s="150"/>
      <c r="T32" s="24"/>
      <c r="U32" s="172" t="s">
        <v>198</v>
      </c>
      <c r="V32" s="173"/>
      <c r="W32" s="42">
        <v>5</v>
      </c>
      <c r="X32" s="64">
        <f>CEILING((37.5%*(90%*(N8*45%))),5)</f>
        <v>20</v>
      </c>
      <c r="Y32" s="44" t="s">
        <v>60</v>
      </c>
      <c r="Z32" s="45">
        <f>CEILING((42.5%*(90%*(N8*45%))),5)</f>
        <v>20</v>
      </c>
      <c r="AA32" s="44">
        <v>1</v>
      </c>
      <c r="AB32" s="149"/>
      <c r="AC32" s="150"/>
      <c r="AD32" s="1"/>
    </row>
    <row r="33" spans="1:30" ht="12.75" x14ac:dyDescent="0.2">
      <c r="A33" s="172"/>
      <c r="B33" s="173"/>
      <c r="C33" s="49"/>
      <c r="D33" s="43"/>
      <c r="E33" s="44"/>
      <c r="F33" s="45"/>
      <c r="G33" s="44"/>
      <c r="H33" s="149"/>
      <c r="I33" s="150"/>
      <c r="J33" s="24"/>
      <c r="K33" s="151"/>
      <c r="L33" s="152"/>
      <c r="M33" s="50"/>
      <c r="N33" s="43"/>
      <c r="O33" s="44"/>
      <c r="P33" s="45"/>
      <c r="Q33" s="51"/>
      <c r="R33" s="149"/>
      <c r="S33" s="150"/>
      <c r="T33" s="24"/>
      <c r="U33" s="164"/>
      <c r="V33" s="165"/>
      <c r="W33" s="49">
        <v>5</v>
      </c>
      <c r="X33" s="43">
        <f>CEILING((47.5%*(90%*(N8*45%))),5)</f>
        <v>20</v>
      </c>
      <c r="Y33" s="44" t="s">
        <v>60</v>
      </c>
      <c r="Z33" s="45">
        <f>CEILING((52.5%*(90%*(N8*45%))),5)</f>
        <v>25</v>
      </c>
      <c r="AA33" s="44">
        <v>1</v>
      </c>
      <c r="AB33" s="149"/>
      <c r="AC33" s="150"/>
      <c r="AD33" s="1"/>
    </row>
    <row r="34" spans="1:30" x14ac:dyDescent="0.2">
      <c r="A34" s="151"/>
      <c r="B34" s="152"/>
      <c r="C34" s="50"/>
      <c r="D34" s="43"/>
      <c r="E34" s="44"/>
      <c r="F34" s="45"/>
      <c r="G34" s="51"/>
      <c r="H34" s="149"/>
      <c r="I34" s="150"/>
      <c r="J34" s="24"/>
      <c r="K34" s="151"/>
      <c r="L34" s="152"/>
      <c r="M34" s="50"/>
      <c r="N34" s="43"/>
      <c r="O34" s="44"/>
      <c r="P34" s="45"/>
      <c r="Q34" s="51"/>
      <c r="R34" s="149"/>
      <c r="S34" s="150"/>
      <c r="T34" s="24"/>
      <c r="U34" s="151"/>
      <c r="V34" s="152"/>
      <c r="W34" s="50">
        <v>5</v>
      </c>
      <c r="X34" s="43">
        <f>CEILING((57.5%*(90%*(N8*45%))),5)</f>
        <v>25</v>
      </c>
      <c r="Y34" s="44" t="s">
        <v>60</v>
      </c>
      <c r="Z34" s="45">
        <f>CEILING((62.5%*(90%*(N8*45%))),5)</f>
        <v>30</v>
      </c>
      <c r="AA34" s="57">
        <v>1</v>
      </c>
      <c r="AB34" s="149"/>
      <c r="AC34" s="150"/>
      <c r="AD34" s="1"/>
    </row>
    <row r="35" spans="1:30" ht="13.5" thickBot="1" x14ac:dyDescent="0.25">
      <c r="A35" s="170"/>
      <c r="B35" s="171"/>
      <c r="C35" s="52"/>
      <c r="D35" s="53"/>
      <c r="E35" s="54"/>
      <c r="F35" s="55"/>
      <c r="G35" s="54"/>
      <c r="H35" s="147"/>
      <c r="I35" s="148"/>
      <c r="J35" s="24"/>
      <c r="K35" s="170"/>
      <c r="L35" s="171"/>
      <c r="M35" s="52"/>
      <c r="N35" s="53"/>
      <c r="O35" s="54"/>
      <c r="P35" s="55"/>
      <c r="Q35" s="54"/>
      <c r="R35" s="147"/>
      <c r="S35" s="148"/>
      <c r="T35" s="24"/>
      <c r="U35" s="170"/>
      <c r="V35" s="171"/>
      <c r="W35" s="52"/>
      <c r="X35" s="53"/>
      <c r="Y35" s="54"/>
      <c r="Z35" s="55"/>
      <c r="AA35" s="54"/>
      <c r="AB35" s="147"/>
      <c r="AC35" s="148"/>
      <c r="AD35" s="1"/>
    </row>
    <row r="36" spans="1:30" ht="12.75" x14ac:dyDescent="0.2">
      <c r="A36" s="262" t="s">
        <v>199</v>
      </c>
      <c r="B36" s="263"/>
      <c r="C36" s="37"/>
      <c r="D36" s="38"/>
      <c r="E36" s="39"/>
      <c r="F36" s="40"/>
      <c r="G36" s="39"/>
      <c r="H36" s="176"/>
      <c r="I36" s="177"/>
      <c r="J36" s="24"/>
      <c r="K36" s="262" t="s">
        <v>199</v>
      </c>
      <c r="L36" s="263"/>
      <c r="M36" s="37"/>
      <c r="N36" s="38"/>
      <c r="O36" s="39"/>
      <c r="P36" s="40"/>
      <c r="Q36" s="39"/>
      <c r="R36" s="176"/>
      <c r="S36" s="177"/>
      <c r="T36" s="24"/>
      <c r="U36" s="262" t="s">
        <v>199</v>
      </c>
      <c r="V36" s="263"/>
      <c r="W36" s="37"/>
      <c r="X36" s="38"/>
      <c r="Y36" s="39"/>
      <c r="Z36" s="40"/>
      <c r="AA36" s="39"/>
      <c r="AB36" s="176"/>
      <c r="AC36" s="177"/>
      <c r="AD36" s="1"/>
    </row>
    <row r="37" spans="1:30" ht="15" customHeight="1" x14ac:dyDescent="0.2">
      <c r="A37" s="172" t="s">
        <v>200</v>
      </c>
      <c r="B37" s="173"/>
      <c r="C37" s="42" t="s">
        <v>109</v>
      </c>
      <c r="D37" s="43"/>
      <c r="E37" s="44"/>
      <c r="F37" s="45"/>
      <c r="G37" s="44">
        <v>1</v>
      </c>
      <c r="H37" s="149"/>
      <c r="I37" s="150"/>
      <c r="J37" s="24"/>
      <c r="K37" s="172" t="s">
        <v>201</v>
      </c>
      <c r="L37" s="173"/>
      <c r="M37" s="42" t="s">
        <v>109</v>
      </c>
      <c r="N37" s="43"/>
      <c r="O37" s="44"/>
      <c r="P37" s="45"/>
      <c r="Q37" s="44">
        <v>2</v>
      </c>
      <c r="R37" s="149"/>
      <c r="S37" s="150"/>
      <c r="T37" s="24"/>
      <c r="U37" s="172" t="s">
        <v>200</v>
      </c>
      <c r="V37" s="173"/>
      <c r="W37" s="42" t="s">
        <v>109</v>
      </c>
      <c r="X37" s="43"/>
      <c r="Y37" s="44"/>
      <c r="Z37" s="45"/>
      <c r="AA37" s="44">
        <v>1</v>
      </c>
      <c r="AB37" s="149"/>
      <c r="AC37" s="150"/>
      <c r="AD37" s="1"/>
    </row>
    <row r="38" spans="1:30" ht="12.75" x14ac:dyDescent="0.2">
      <c r="A38" s="172"/>
      <c r="B38" s="173"/>
      <c r="C38" s="49"/>
      <c r="D38" s="43"/>
      <c r="E38" s="44"/>
      <c r="F38" s="45"/>
      <c r="G38" s="44"/>
      <c r="H38" s="149"/>
      <c r="I38" s="150"/>
      <c r="J38" s="24"/>
      <c r="K38" s="172"/>
      <c r="L38" s="173"/>
      <c r="M38" s="49"/>
      <c r="N38" s="43"/>
      <c r="O38" s="44"/>
      <c r="P38" s="45"/>
      <c r="Q38" s="44"/>
      <c r="R38" s="149"/>
      <c r="S38" s="150"/>
      <c r="T38" s="24"/>
      <c r="U38" s="172"/>
      <c r="V38" s="173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72" t="s">
        <v>202</v>
      </c>
      <c r="B39" s="173"/>
      <c r="C39" s="50" t="s">
        <v>109</v>
      </c>
      <c r="D39" s="43"/>
      <c r="E39" s="44"/>
      <c r="F39" s="45"/>
      <c r="G39" s="51">
        <v>2</v>
      </c>
      <c r="H39" s="149"/>
      <c r="I39" s="150"/>
      <c r="J39" s="24"/>
      <c r="K39" s="172" t="s">
        <v>202</v>
      </c>
      <c r="L39" s="173"/>
      <c r="M39" s="50" t="s">
        <v>109</v>
      </c>
      <c r="N39" s="43"/>
      <c r="O39" s="44"/>
      <c r="P39" s="45"/>
      <c r="Q39" s="51">
        <v>2</v>
      </c>
      <c r="R39" s="149"/>
      <c r="S39" s="150"/>
      <c r="T39" s="24"/>
      <c r="U39" s="172" t="s">
        <v>203</v>
      </c>
      <c r="V39" s="173"/>
      <c r="W39" s="50" t="s">
        <v>109</v>
      </c>
      <c r="X39" s="43"/>
      <c r="Y39" s="44"/>
      <c r="Z39" s="45"/>
      <c r="AA39" s="51">
        <v>2</v>
      </c>
      <c r="AB39" s="149"/>
      <c r="AC39" s="150"/>
      <c r="AD39" s="1"/>
    </row>
    <row r="40" spans="1:30" ht="13.5" thickBot="1" x14ac:dyDescent="0.25">
      <c r="A40" s="170"/>
      <c r="B40" s="171"/>
      <c r="C40" s="52"/>
      <c r="D40" s="53"/>
      <c r="E40" s="54"/>
      <c r="F40" s="55"/>
      <c r="G40" s="54"/>
      <c r="H40" s="147"/>
      <c r="I40" s="148"/>
      <c r="J40" s="24"/>
      <c r="K40" s="170"/>
      <c r="L40" s="171"/>
      <c r="M40" s="52"/>
      <c r="N40" s="53"/>
      <c r="O40" s="54"/>
      <c r="P40" s="55"/>
      <c r="Q40" s="54"/>
      <c r="R40" s="147"/>
      <c r="S40" s="148"/>
      <c r="T40" s="24"/>
      <c r="U40" s="170"/>
      <c r="V40" s="171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3"/>
      <c r="B41" s="154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166"/>
      <c r="B42" s="168"/>
      <c r="C42" s="50"/>
      <c r="D42" s="83"/>
      <c r="E42" s="83"/>
      <c r="F42" s="83"/>
      <c r="G42" s="84"/>
      <c r="H42" s="260"/>
      <c r="I42" s="261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ht="12.75" x14ac:dyDescent="0.2">
      <c r="A43" s="166"/>
      <c r="B43" s="168"/>
      <c r="C43" s="50"/>
      <c r="D43" s="85"/>
      <c r="E43" s="85"/>
      <c r="F43" s="85"/>
      <c r="G43" s="84"/>
      <c r="H43" s="258"/>
      <c r="I43" s="259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66"/>
      <c r="B44" s="168"/>
      <c r="C44" s="50"/>
      <c r="D44" s="43"/>
      <c r="E44" s="44"/>
      <c r="F44" s="45"/>
      <c r="G44" s="51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59"/>
      <c r="B45" s="161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77"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39:B39"/>
    <mergeCell ref="H39:I39"/>
    <mergeCell ref="K39:L39"/>
    <mergeCell ref="R39:S39"/>
    <mergeCell ref="U39:V39"/>
    <mergeCell ref="AB39:AC39"/>
    <mergeCell ref="A38:B38"/>
    <mergeCell ref="H38:I38"/>
    <mergeCell ref="K38:L38"/>
    <mergeCell ref="R38:S38"/>
    <mergeCell ref="U38:V38"/>
    <mergeCell ref="AB38:AC38"/>
    <mergeCell ref="A37:B37"/>
    <mergeCell ref="H37:I37"/>
    <mergeCell ref="K37:L37"/>
    <mergeCell ref="R37:S37"/>
    <mergeCell ref="U37:V37"/>
    <mergeCell ref="AB37:AC37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33:B33"/>
    <mergeCell ref="H33:I33"/>
    <mergeCell ref="K33:L33"/>
    <mergeCell ref="R33:S33"/>
    <mergeCell ref="U33:V33"/>
    <mergeCell ref="AB33:AC33"/>
    <mergeCell ref="A32:B32"/>
    <mergeCell ref="H32:I32"/>
    <mergeCell ref="K32:L32"/>
    <mergeCell ref="R32:S32"/>
    <mergeCell ref="U32:V32"/>
    <mergeCell ref="AB32:AC32"/>
    <mergeCell ref="U30:V30"/>
    <mergeCell ref="X30:Z30"/>
    <mergeCell ref="AB30:AC30"/>
    <mergeCell ref="A31:B31"/>
    <mergeCell ref="H31:I31"/>
    <mergeCell ref="K31:L31"/>
    <mergeCell ref="R31:S31"/>
    <mergeCell ref="U31:V31"/>
    <mergeCell ref="AB31:AC31"/>
    <mergeCell ref="A30:B30"/>
    <mergeCell ref="D30:F30"/>
    <mergeCell ref="H30:I30"/>
    <mergeCell ref="K30:L30"/>
    <mergeCell ref="N30:P30"/>
    <mergeCell ref="R30:S30"/>
    <mergeCell ref="U28:V28"/>
    <mergeCell ref="X28:Z28"/>
    <mergeCell ref="AB28:AC28"/>
    <mergeCell ref="A29:B29"/>
    <mergeCell ref="H29:I29"/>
    <mergeCell ref="K29:L29"/>
    <mergeCell ref="R29:S29"/>
    <mergeCell ref="U29:V29"/>
    <mergeCell ref="AB29:AC29"/>
    <mergeCell ref="A28:B28"/>
    <mergeCell ref="D28:F28"/>
    <mergeCell ref="H28:I28"/>
    <mergeCell ref="K28:L28"/>
    <mergeCell ref="N28:P28"/>
    <mergeCell ref="R28:S28"/>
    <mergeCell ref="X26:Z26"/>
    <mergeCell ref="AB26:AC26"/>
    <mergeCell ref="A27:B27"/>
    <mergeCell ref="H27:I27"/>
    <mergeCell ref="K27:L27"/>
    <mergeCell ref="R27:S27"/>
    <mergeCell ref="U27:V27"/>
    <mergeCell ref="AB27:AC27"/>
    <mergeCell ref="U25:V25"/>
    <mergeCell ref="X25:Z25"/>
    <mergeCell ref="AB25:AC25"/>
    <mergeCell ref="A26:B26"/>
    <mergeCell ref="D26:F26"/>
    <mergeCell ref="H26:I26"/>
    <mergeCell ref="K26:L26"/>
    <mergeCell ref="N26:P26"/>
    <mergeCell ref="R26:S26"/>
    <mergeCell ref="U26:V26"/>
    <mergeCell ref="A25:B25"/>
    <mergeCell ref="D25:F25"/>
    <mergeCell ref="H25:I25"/>
    <mergeCell ref="K25:L25"/>
    <mergeCell ref="N25:P25"/>
    <mergeCell ref="R25:S25"/>
    <mergeCell ref="U23:V23"/>
    <mergeCell ref="X23:Z23"/>
    <mergeCell ref="AB23:AC23"/>
    <mergeCell ref="A24:B24"/>
    <mergeCell ref="H24:I24"/>
    <mergeCell ref="K24:L24"/>
    <mergeCell ref="R24:S24"/>
    <mergeCell ref="U24:V24"/>
    <mergeCell ref="AB24:AC24"/>
    <mergeCell ref="A23:B23"/>
    <mergeCell ref="D23:F23"/>
    <mergeCell ref="H23:I23"/>
    <mergeCell ref="K23:L23"/>
    <mergeCell ref="N23:P23"/>
    <mergeCell ref="R23:S23"/>
    <mergeCell ref="X21:Z21"/>
    <mergeCell ref="AB21:AC21"/>
    <mergeCell ref="A22:B22"/>
    <mergeCell ref="H22:I22"/>
    <mergeCell ref="K22:L22"/>
    <mergeCell ref="R22:S22"/>
    <mergeCell ref="U22:V22"/>
    <mergeCell ref="AB22:AC22"/>
    <mergeCell ref="U20:V20"/>
    <mergeCell ref="X20:Z20"/>
    <mergeCell ref="AB20:AC20"/>
    <mergeCell ref="A21:B21"/>
    <mergeCell ref="D21:F21"/>
    <mergeCell ref="H21:I21"/>
    <mergeCell ref="K21:L21"/>
    <mergeCell ref="N21:P21"/>
    <mergeCell ref="R21:S21"/>
    <mergeCell ref="U21:V21"/>
    <mergeCell ref="A20:B20"/>
    <mergeCell ref="D20:F20"/>
    <mergeCell ref="H20:I20"/>
    <mergeCell ref="K20:L20"/>
    <mergeCell ref="N20:P20"/>
    <mergeCell ref="R20:S20"/>
    <mergeCell ref="U18:V18"/>
    <mergeCell ref="X18:Z18"/>
    <mergeCell ref="AB18:AC18"/>
    <mergeCell ref="A19:B19"/>
    <mergeCell ref="H19:I19"/>
    <mergeCell ref="K19:L19"/>
    <mergeCell ref="R19:S19"/>
    <mergeCell ref="U19:V19"/>
    <mergeCell ref="AB19:AC19"/>
    <mergeCell ref="A18:B18"/>
    <mergeCell ref="D18:F18"/>
    <mergeCell ref="H18:I18"/>
    <mergeCell ref="K18:L18"/>
    <mergeCell ref="N18:P18"/>
    <mergeCell ref="R18:S18"/>
    <mergeCell ref="X16:Z16"/>
    <mergeCell ref="AB16:AC16"/>
    <mergeCell ref="A17:B17"/>
    <mergeCell ref="H17:I17"/>
    <mergeCell ref="K17:L17"/>
    <mergeCell ref="R17:S17"/>
    <mergeCell ref="U17:V17"/>
    <mergeCell ref="AB17:AC17"/>
    <mergeCell ref="U15:V15"/>
    <mergeCell ref="X15:Z15"/>
    <mergeCell ref="AB15:AC15"/>
    <mergeCell ref="A16:B16"/>
    <mergeCell ref="D16:F16"/>
    <mergeCell ref="H16:I16"/>
    <mergeCell ref="K16:L16"/>
    <mergeCell ref="N16:P16"/>
    <mergeCell ref="R16:S16"/>
    <mergeCell ref="U16:V16"/>
    <mergeCell ref="A15:B15"/>
    <mergeCell ref="D15:F15"/>
    <mergeCell ref="H15:I15"/>
    <mergeCell ref="K15:L15"/>
    <mergeCell ref="N15:P15"/>
    <mergeCell ref="R15:S15"/>
    <mergeCell ref="A14:B14"/>
    <mergeCell ref="H14:I14"/>
    <mergeCell ref="K14:L14"/>
    <mergeCell ref="R14:S14"/>
    <mergeCell ref="U14:V14"/>
    <mergeCell ref="AB14:AC14"/>
    <mergeCell ref="A13:B13"/>
    <mergeCell ref="H13:I13"/>
    <mergeCell ref="K13:L13"/>
    <mergeCell ref="R13:S13"/>
    <mergeCell ref="U13:V13"/>
    <mergeCell ref="AB13:AC13"/>
    <mergeCell ref="AA9:AC9"/>
    <mergeCell ref="D10:F10"/>
    <mergeCell ref="H10:I10"/>
    <mergeCell ref="N10:P10"/>
    <mergeCell ref="R10:S10"/>
    <mergeCell ref="X10:Z10"/>
    <mergeCell ref="AB10:AC10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U11:V11"/>
    <mergeCell ref="AB11:AC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D11:F14 D16:F19 D21:F24 D26:F29 D31:F34 D36:F39 D41:F44 G11:I45 C11:C45 N11:P14 N16:P19 N21:P24 N26:P29 N31:P34 N36:P39 N41:P44 Q11:S45 M11:M45 X11:Z14 X16:Z19 X21:Z24 X26:Z29 X31:Z34 X36:Z39 X41:Z44 W11:W44 AA11:AC44">
    <cfRule type="expression" dxfId="269" priority="49" stopIfTrue="1">
      <formula>ISERROR(C11)</formula>
    </cfRule>
  </conditionalFormatting>
  <conditionalFormatting sqref="Q9:S9 AA9:AC9 G9:I9">
    <cfRule type="cellIs" dxfId="268" priority="48" stopIfTrue="1" operator="equal">
      <formula>0</formula>
    </cfRule>
  </conditionalFormatting>
  <conditionalFormatting sqref="A16:B16 A18:B18 A23:B23 A21:B21">
    <cfRule type="expression" dxfId="267" priority="47" stopIfTrue="1">
      <formula>AND(XFA16&gt;0,A16=0)</formula>
    </cfRule>
  </conditionalFormatting>
  <conditionalFormatting sqref="U16:V16 U11:V11 U18:V18">
    <cfRule type="expression" dxfId="266" priority="46" stopIfTrue="1">
      <formula>AND(#REF!&gt;0,U11=0)</formula>
    </cfRule>
  </conditionalFormatting>
  <conditionalFormatting sqref="K16:L16 K18:L18">
    <cfRule type="expression" dxfId="265" priority="45" stopIfTrue="1">
      <formula>AND(#REF!&gt;0,K16=0)</formula>
    </cfRule>
  </conditionalFormatting>
  <conditionalFormatting sqref="K21:L21 K23:L23">
    <cfRule type="expression" dxfId="264" priority="44" stopIfTrue="1">
      <formula>AND(#REF!&gt;0,K21=0)</formula>
    </cfRule>
  </conditionalFormatting>
  <conditionalFormatting sqref="K28:L28">
    <cfRule type="expression" dxfId="263" priority="43" stopIfTrue="1">
      <formula>AND(G28&gt;0,K28=0)</formula>
    </cfRule>
  </conditionalFormatting>
  <conditionalFormatting sqref="U18:V18">
    <cfRule type="expression" dxfId="262" priority="42" stopIfTrue="1">
      <formula>AND(Q18&gt;0,U18=0)</formula>
    </cfRule>
  </conditionalFormatting>
  <conditionalFormatting sqref="U23:V23">
    <cfRule type="expression" dxfId="261" priority="41" stopIfTrue="1">
      <formula>AND(Q23&gt;0,U23=0)</formula>
    </cfRule>
  </conditionalFormatting>
  <conditionalFormatting sqref="K21:L21">
    <cfRule type="expression" dxfId="260" priority="40" stopIfTrue="1">
      <formula>AND(G21&gt;0,K21=0)</formula>
    </cfRule>
  </conditionalFormatting>
  <conditionalFormatting sqref="K21:L21">
    <cfRule type="expression" dxfId="259" priority="39" stopIfTrue="1">
      <formula>AND(G21&gt;0,K21=0)</formula>
    </cfRule>
  </conditionalFormatting>
  <conditionalFormatting sqref="U11:V11">
    <cfRule type="expression" dxfId="258" priority="38" stopIfTrue="1">
      <formula>AND(Q11&gt;0,U11=0)</formula>
    </cfRule>
  </conditionalFormatting>
  <conditionalFormatting sqref="U11:V11">
    <cfRule type="expression" dxfId="257" priority="37" stopIfTrue="1">
      <formula>AND(Q11&gt;0,U11=0)</formula>
    </cfRule>
  </conditionalFormatting>
  <conditionalFormatting sqref="K16:L16">
    <cfRule type="expression" dxfId="256" priority="36" stopIfTrue="1">
      <formula>AND(G16&gt;0,K16=0)</formula>
    </cfRule>
  </conditionalFormatting>
  <conditionalFormatting sqref="W45 AA45:AC45">
    <cfRule type="expression" dxfId="255" priority="35" stopIfTrue="1">
      <formula>ISERROR(W45)</formula>
    </cfRule>
  </conditionalFormatting>
  <conditionalFormatting sqref="K16:L16 K18:L18 K23:L23 K21:L21">
    <cfRule type="expression" dxfId="254" priority="34" stopIfTrue="1">
      <formula>AND(G16&gt;0,K16=0)</formula>
    </cfRule>
  </conditionalFormatting>
  <conditionalFormatting sqref="U16:V16 U18:V18 U23:V23 U21:V21">
    <cfRule type="expression" dxfId="253" priority="33" stopIfTrue="1">
      <formula>AND(Q16&gt;0,U16=0)</formula>
    </cfRule>
  </conditionalFormatting>
  <conditionalFormatting sqref="X41:Z44 N41:P44 D31:F34 D41:F44 D36:F39 W32:W45 N36:P39 X36:Z39 M30:S30 N31:P34 M31:M45 Q31:S45 I44:I45 I11:I41 C11:D13 D14 E11:F14 M11:N13 N14 O11:P14 W11:X13 X14 Y11:Z14 D16:F19 D21:F24 D26:F29 G11:H45 C14:C45 N16:P17 Q11:S29 M14:M29 N19:P24 N27:P29 X16:Z19 X21:Z24 X29:Z29 X26:Z27 AA11:AC45 W14:W30 Z31:Z34 X32:Y34">
    <cfRule type="expression" dxfId="252" priority="32" stopIfTrue="1">
      <formula>ISERROR(C11)</formula>
    </cfRule>
  </conditionalFormatting>
  <conditionalFormatting sqref="G9:I9 Q9:S9 AA9:AC9">
    <cfRule type="cellIs" dxfId="251" priority="31" stopIfTrue="1" operator="equal">
      <formula>0</formula>
    </cfRule>
  </conditionalFormatting>
  <conditionalFormatting sqref="A16:B16 A18:B18 A23:B23 A21:B21 A25:B26">
    <cfRule type="expression" dxfId="250" priority="30" stopIfTrue="1">
      <formula>AND(XFA16&gt;0,A16=0)</formula>
    </cfRule>
  </conditionalFormatting>
  <conditionalFormatting sqref="U16:V16 U18:V18 K26:L26">
    <cfRule type="expression" dxfId="249" priority="29" stopIfTrue="1">
      <formula>AND(#REF!&gt;0,K16=0)</formula>
    </cfRule>
  </conditionalFormatting>
  <conditionalFormatting sqref="K16:L16 K18:L18">
    <cfRule type="expression" dxfId="248" priority="28" stopIfTrue="1">
      <formula>AND(#REF!&gt;0,K16=0)</formula>
    </cfRule>
  </conditionalFormatting>
  <conditionalFormatting sqref="K21:L21 K23:L23">
    <cfRule type="expression" dxfId="247" priority="27" stopIfTrue="1">
      <formula>AND(#REF!&gt;0,K21=0)</formula>
    </cfRule>
  </conditionalFormatting>
  <conditionalFormatting sqref="U16:V16 U18:V18">
    <cfRule type="expression" dxfId="246" priority="26" stopIfTrue="1">
      <formula>AND(#REF!&gt;0,U16=0)</formula>
    </cfRule>
  </conditionalFormatting>
  <conditionalFormatting sqref="K16:L16 K18:L18 A20:B20">
    <cfRule type="expression" dxfId="245" priority="25" stopIfTrue="1">
      <formula>AND(#REF!&gt;0,A16=0)</formula>
    </cfRule>
  </conditionalFormatting>
  <conditionalFormatting sqref="K21:L21">
    <cfRule type="expression" dxfId="244" priority="24" stopIfTrue="1">
      <formula>AND(G21&gt;0,K21=0)</formula>
    </cfRule>
  </conditionalFormatting>
  <conditionalFormatting sqref="A16:B16 A18:B18 A23:B23 A21:B21">
    <cfRule type="expression" dxfId="243" priority="23" stopIfTrue="1">
      <formula>AND(XFA16&gt;0,A16=0)</formula>
    </cfRule>
  </conditionalFormatting>
  <conditionalFormatting sqref="A16:B16 A18:B18 A23:B23 A21:B21 A25:B26">
    <cfRule type="expression" dxfId="242" priority="22" stopIfTrue="1">
      <formula>AND(XFA16&gt;0,A16=0)</formula>
    </cfRule>
  </conditionalFormatting>
  <conditionalFormatting sqref="A20:B20">
    <cfRule type="expression" dxfId="241" priority="21" stopIfTrue="1">
      <formula>AND(#REF!&gt;0,A20=0)</formula>
    </cfRule>
  </conditionalFormatting>
  <conditionalFormatting sqref="K16:L16 K18:L18">
    <cfRule type="expression" dxfId="240" priority="20" stopIfTrue="1">
      <formula>AND(#REF!&gt;0,K16=0)</formula>
    </cfRule>
  </conditionalFormatting>
  <conditionalFormatting sqref="K21:L21 K23:L23">
    <cfRule type="expression" dxfId="239" priority="19" stopIfTrue="1">
      <formula>AND(#REF!&gt;0,K21=0)</formula>
    </cfRule>
  </conditionalFormatting>
  <conditionalFormatting sqref="K28:L28">
    <cfRule type="expression" dxfId="238" priority="18" stopIfTrue="1">
      <formula>AND(G28&gt;0,K28=0)</formula>
    </cfRule>
  </conditionalFormatting>
  <conditionalFormatting sqref="K21:L21">
    <cfRule type="expression" dxfId="237" priority="17" stopIfTrue="1">
      <formula>AND(G21&gt;0,K21=0)</formula>
    </cfRule>
  </conditionalFormatting>
  <conditionalFormatting sqref="K21:L21">
    <cfRule type="expression" dxfId="236" priority="16" stopIfTrue="1">
      <formula>AND(G21&gt;0,K21=0)</formula>
    </cfRule>
  </conditionalFormatting>
  <conditionalFormatting sqref="K16:L16">
    <cfRule type="expression" dxfId="235" priority="15" stopIfTrue="1">
      <formula>AND(G16&gt;0,K16=0)</formula>
    </cfRule>
  </conditionalFormatting>
  <conditionalFormatting sqref="K16:L16 K18:L18 K23:L23 K21:L21">
    <cfRule type="expression" dxfId="234" priority="14" stopIfTrue="1">
      <formula>AND(G16&gt;0,K16=0)</formula>
    </cfRule>
  </conditionalFormatting>
  <conditionalFormatting sqref="K26:L26">
    <cfRule type="expression" dxfId="233" priority="13" stopIfTrue="1">
      <formula>AND(#REF!&gt;0,K26=0)</formula>
    </cfRule>
  </conditionalFormatting>
  <conditionalFormatting sqref="K16:L16 K18:L18">
    <cfRule type="expression" dxfId="232" priority="12" stopIfTrue="1">
      <formula>AND(#REF!&gt;0,K16=0)</formula>
    </cfRule>
  </conditionalFormatting>
  <conditionalFormatting sqref="K21:L21 K23:L23">
    <cfRule type="expression" dxfId="231" priority="11" stopIfTrue="1">
      <formula>AND(#REF!&gt;0,K21=0)</formula>
    </cfRule>
  </conditionalFormatting>
  <conditionalFormatting sqref="K16:L16 K18:L18">
    <cfRule type="expression" dxfId="230" priority="10" stopIfTrue="1">
      <formula>AND(#REF!&gt;0,K16=0)</formula>
    </cfRule>
  </conditionalFormatting>
  <conditionalFormatting sqref="K21:L21">
    <cfRule type="expression" dxfId="229" priority="9" stopIfTrue="1">
      <formula>AND(G21&gt;0,K21=0)</formula>
    </cfRule>
  </conditionalFormatting>
  <conditionalFormatting sqref="U16:V16 U11:V11 U18:V18">
    <cfRule type="expression" dxfId="228" priority="8" stopIfTrue="1">
      <formula>AND(#REF!&gt;0,U11=0)</formula>
    </cfRule>
  </conditionalFormatting>
  <conditionalFormatting sqref="U18:V18">
    <cfRule type="expression" dxfId="227" priority="7" stopIfTrue="1">
      <formula>AND(Q18&gt;0,U18=0)</formula>
    </cfRule>
  </conditionalFormatting>
  <conditionalFormatting sqref="U23:V23">
    <cfRule type="expression" dxfId="226" priority="6" stopIfTrue="1">
      <formula>AND(Q23&gt;0,U23=0)</formula>
    </cfRule>
  </conditionalFormatting>
  <conditionalFormatting sqref="U11:V11">
    <cfRule type="expression" dxfId="225" priority="5" stopIfTrue="1">
      <formula>AND(Q11&gt;0,U11=0)</formula>
    </cfRule>
  </conditionalFormatting>
  <conditionalFormatting sqref="U11:V11">
    <cfRule type="expression" dxfId="224" priority="4" stopIfTrue="1">
      <formula>AND(Q11&gt;0,U11=0)</formula>
    </cfRule>
  </conditionalFormatting>
  <conditionalFormatting sqref="U16:V16 U18:V18 U23:V23 U21:V21">
    <cfRule type="expression" dxfId="223" priority="3" stopIfTrue="1">
      <formula>AND(Q16&gt;0,U16=0)</formula>
    </cfRule>
  </conditionalFormatting>
  <conditionalFormatting sqref="U16:V16 U18:V18">
    <cfRule type="expression" dxfId="222" priority="2" stopIfTrue="1">
      <formula>AND(#REF!&gt;0,U16=0)</formula>
    </cfRule>
  </conditionalFormatting>
  <conditionalFormatting sqref="U16:V16 U18:V18">
    <cfRule type="expression" dxfId="221" priority="1" stopIfTrue="1">
      <formula>AND(#REF!&gt;0,U16=0)</formula>
    </cfRule>
  </conditionalFormatting>
  <dataValidations count="11"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16:S16 H26:I26 H16:I16 H21:I21 H41:I41 AB36:AC36 H31:I31 AB26:AC26 AB16:AC16 R36:S36 AB41:AC41 AB31:AC31 H36:I36 R41:S41 R11:S11 R31:S31 R26:S26 H11:I11 R21:S21">
      <formula1>Notes</formula1>
    </dataValidation>
    <dataValidation type="list" allowBlank="1" showInputMessage="1" showErrorMessage="1" sqref="AB27:AC30 R17:S20 R22:S25 H32:I32 H29:I30 H34:I35 H33 AB42:AC44 H28 H22:I25 H27:I27 AB11:AC15 H17:I20 H44:I45 R27:S30 R12:S15 AB22:AC25 H12:I15 R39:S40 AB32:AC35 AB17:AC20 R42:S45 H38 AB39:AC40 H37:I37 H39:I40 R38 R37:S37 AB38 AB37:AC37 R32:S35">
      <formula1>Notes</formula1>
    </dataValidation>
    <dataValidation allowBlank="1" showInputMessage="1" showErrorMessage="1" promptTitle="# of Repetitions" prompt="Manually enter the appropriate number of repetitions." sqref="W21 W26 C31 W36 C41 W11 C21 C16 C26 M11 W41 M36 W16 M21 M26 M16 M31 C11 M41 C36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A35:A36 A38 K25 A30:A31 A45 A15 K15 A11 K30 K35:K36 A33 A28 A25:B26 K40 A40:A41 K38 U35:U36 U20 U23 U15 U11 U38 U40 U30">
      <formula1>INDIRECT(HLOOKUP(XFA11,SECONDARYLOOKUP,2,FALSE))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8:L18 U45 U41 K41 K45 U43 K16:L16 K31 K43 K20 U18:V18 U31 U16:V16 U28 U26 U33 U13 U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1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0:B20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16 K23 K21 K26:L26">
      <formula1>INDIRECT(HLOOKUP(#REF!,SECONDARYLOOKUP,2,FALSE))</formula1>
    </dataValidation>
  </dataValidations>
  <hyperlinks>
    <hyperlink ref="E18" r:id="rId1" display="-"/>
    <hyperlink ref="E11" r:id="rId2"/>
    <hyperlink ref="Y18" r:id="rId3" display="-"/>
    <hyperlink ref="O11" r:id="rId4"/>
    <hyperlink ref="E16" r:id="rId5" display="-"/>
    <hyperlink ref="O16" r:id="rId6" display="-"/>
    <hyperlink ref="Y16" r:id="rId7" display="-"/>
    <hyperlink ref="Y26" r:id="rId8" display="-"/>
    <hyperlink ref="E21" r:id="rId9" display="-"/>
    <hyperlink ref="Y11" r:id="rId10"/>
    <hyperlink ref="B2:G2" r:id="rId11" display="Dynamic Warm-Up"/>
    <hyperlink ref="L2:Q2" r:id="rId12" display="Dynamic Warm-Up"/>
    <hyperlink ref="V2:AA2" r:id="rId13" display="Dynamic Warm-Up"/>
    <hyperlink ref="B3:G3" r:id="rId14" display="3-Way Ham Touch X 9/leg"/>
    <hyperlink ref="B4:G4" r:id="rId15" display="Toe Reach Squat X 10"/>
    <hyperlink ref="B5:G5" r:id="rId16" display="Cuban Press Incline F8 X 8"/>
    <hyperlink ref="B6:G6" r:id="rId17" display="FWD Leg Cirlces 2X5/leg"/>
    <hyperlink ref="B7:G7" r:id="rId18" display="BKWD Leg Circles 2X5/leg"/>
    <hyperlink ref="L5:Q5" r:id="rId19" display="Tea Cup X 6/leg"/>
    <hyperlink ref="L6:Q6" r:id="rId20" display="Scap Push-Ups X 10"/>
    <hyperlink ref="L3:Q3" r:id="rId21" display="3-Way Ham Touch X 9/leg"/>
    <hyperlink ref="L4:Q4" r:id="rId22" display="Toe Reach Squat X 10"/>
    <hyperlink ref="V5:AA5" r:id="rId23" display="Standing D1 X 6/leg"/>
    <hyperlink ref="V6:AA6" r:id="rId24" display="Standing D2 X 6/leg"/>
    <hyperlink ref="V3:AA3" r:id="rId25" display="3-Way Ham Touch X 9/leg"/>
    <hyperlink ref="V4:AA4" r:id="rId26" display="Toe Reach Squat X 10"/>
    <hyperlink ref="A21:B21" r:id="rId27" display="Step-Up"/>
    <hyperlink ref="A30:B30" r:id="rId28" display="DB Curl to Arnold"/>
    <hyperlink ref="A26:B26" r:id="rId29" display="DB Row"/>
    <hyperlink ref="A23:B23" r:id="rId30" display="DB RDL"/>
    <hyperlink ref="A20:B20" r:id="rId31" display="Full Bench Curl-Up"/>
    <hyperlink ref="A18:B18" r:id="rId32" display="Lat Pull Down"/>
    <hyperlink ref="A25:B25" r:id="rId33" display="MB Twist"/>
    <hyperlink ref="A16:B16" r:id="rId34" display="DB Bench Press"/>
    <hyperlink ref="A11:B11" r:id="rId35" display="Back Squat"/>
    <hyperlink ref="A28:B28" r:id="rId36" display="Manual Clams"/>
    <hyperlink ref="A37:B37" r:id="rId37" display="Foam Roller"/>
    <hyperlink ref="A39:B39" r:id="rId38" display="Lying Wall Leg Shakes"/>
    <hyperlink ref="A15:B15" r:id="rId39" display="Jump Squat"/>
    <hyperlink ref="K26:L26" r:id="rId40" display="PB Leg Curl"/>
    <hyperlink ref="K23:L23" r:id="rId41" display="Alt DB Shoulder Press"/>
    <hyperlink ref="K11:L11" r:id="rId42" display="Bench Press"/>
    <hyperlink ref="K16:L16" r:id="rId43" display="Front Squat"/>
    <hyperlink ref="K18:L18" r:id="rId44" display="SL Calf Raises"/>
    <hyperlink ref="K25:L25" r:id="rId45" display="Prone Forearm Bridge"/>
    <hyperlink ref="K37:L37" r:id="rId46" display="Isometric Chest Hold"/>
    <hyperlink ref="K21:L21" r:id="rId47" display="DB Incline Press"/>
    <hyperlink ref="K15:L15" r:id="rId48" display="MB Pass"/>
    <hyperlink ref="K20:L20" r:id="rId49" display="Rear Deltoid"/>
    <hyperlink ref="K28:L28" r:id="rId50" display="Sup-Pro Tri Ext"/>
    <hyperlink ref="K30:L30" r:id="rId51" display="Supermans"/>
    <hyperlink ref="K39:L39" r:id="rId52" display="Lying Wall Leg Shakes"/>
    <hyperlink ref="U23:V23" r:id="rId53" display="In-Line RDL"/>
    <hyperlink ref="U25:V25" r:id="rId54" display="Cobras"/>
    <hyperlink ref="U20:V20" r:id="rId55" display="Gopher U-Abs"/>
    <hyperlink ref="U11:V11" r:id="rId56" display="Hex Deadlift"/>
    <hyperlink ref="U16:V16" r:id="rId57" display="Close Grip Bench"/>
    <hyperlink ref="U18:V18" r:id="rId58" display="Dynamic Lat Pull"/>
    <hyperlink ref="U21:V21" r:id="rId59" display="DB Walking Lunge"/>
    <hyperlink ref="U28:V28" r:id="rId60" display="Manual Leg Adduction"/>
    <hyperlink ref="U26:V26" r:id="rId61" display="Barbell BO Row"/>
    <hyperlink ref="U37:V37" r:id="rId62" display="Foam Roller"/>
    <hyperlink ref="U39:V39" r:id="rId63" display="Hang Twist"/>
    <hyperlink ref="U15:V15" r:id="rId64" display="Tuck Jumps"/>
    <hyperlink ref="U32:V32" r:id="rId65" display="Single Leg Squat"/>
    <hyperlink ref="U30:V30" r:id="rId66" display="DB Curl to Arnold"/>
    <hyperlink ref="U13:V13" r:id="rId67" display="(see below)"/>
  </hyperlinks>
  <pageMargins left="0.45" right="0.2" top="0.25" bottom="0.25" header="0.05" footer="0.05"/>
  <pageSetup scale="99" orientation="landscape" r:id="rId68"/>
  <drawing r:id="rId6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F13" sqref="F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46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46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45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45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260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260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260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16</v>
      </c>
      <c r="D11" s="38">
        <f>CEILING(((50%*N8)-2.5),5)</f>
        <v>50</v>
      </c>
      <c r="E11" s="39" t="s">
        <v>60</v>
      </c>
      <c r="F11" s="40">
        <f>CEILING(((60%*N8)-2.5),5)</f>
        <v>60</v>
      </c>
      <c r="G11" s="39">
        <v>2</v>
      </c>
      <c r="H11" s="200"/>
      <c r="I11" s="201"/>
      <c r="J11" s="24"/>
      <c r="K11" s="174" t="s">
        <v>31</v>
      </c>
      <c r="L11" s="175"/>
      <c r="M11" s="37">
        <v>16</v>
      </c>
      <c r="N11" s="41">
        <f>CEILING(((20%*N8)-2.5),5)</f>
        <v>20</v>
      </c>
      <c r="O11" s="39" t="s">
        <v>60</v>
      </c>
      <c r="P11" s="40">
        <f>CEILING(((30%*N8)-2.5),5)</f>
        <v>30</v>
      </c>
      <c r="Q11" s="39">
        <v>2</v>
      </c>
      <c r="R11" s="157" t="s">
        <v>29</v>
      </c>
      <c r="S11" s="158"/>
      <c r="T11" s="24"/>
      <c r="U11" s="174" t="s">
        <v>114</v>
      </c>
      <c r="V11" s="175"/>
      <c r="W11" s="37">
        <v>16</v>
      </c>
      <c r="X11" s="136" t="s">
        <v>59</v>
      </c>
      <c r="Y11" s="137"/>
      <c r="Z11" s="138"/>
      <c r="AA11" s="39">
        <v>2</v>
      </c>
      <c r="AB11" s="149" t="s">
        <v>29</v>
      </c>
      <c r="AC11" s="150"/>
      <c r="AD11" s="1"/>
    </row>
    <row r="12" spans="1:30" ht="12.75" x14ac:dyDescent="0.2">
      <c r="A12" s="172" t="s">
        <v>9</v>
      </c>
      <c r="B12" s="173"/>
      <c r="C12" s="42">
        <v>16</v>
      </c>
      <c r="D12" s="43">
        <f>CEILING(((25%*Q8)-2.5),5)</f>
        <v>25</v>
      </c>
      <c r="E12" s="44" t="s">
        <v>60</v>
      </c>
      <c r="F12" s="45">
        <f>CEILING(((35%*Q8)-2.5),5)</f>
        <v>35</v>
      </c>
      <c r="G12" s="44"/>
      <c r="H12" s="181"/>
      <c r="I12" s="182"/>
      <c r="J12" s="24"/>
      <c r="K12" s="172" t="s">
        <v>21</v>
      </c>
      <c r="L12" s="173"/>
      <c r="M12" s="42">
        <v>16</v>
      </c>
      <c r="N12" s="46">
        <f>CEILING(((10%*Q8)-2.5),5)</f>
        <v>10</v>
      </c>
      <c r="O12" s="47" t="s">
        <v>60</v>
      </c>
      <c r="P12" s="48">
        <f>CEILING(((20%*Q8)-2.5),5)</f>
        <v>20</v>
      </c>
      <c r="Q12" s="44"/>
      <c r="R12" s="181"/>
      <c r="S12" s="182"/>
      <c r="T12" s="24"/>
      <c r="U12" s="172" t="s">
        <v>40</v>
      </c>
      <c r="V12" s="173"/>
      <c r="W12" s="42">
        <v>16</v>
      </c>
      <c r="X12" s="43">
        <f>CEILING(((45%*Q8)-2.5),5)</f>
        <v>45</v>
      </c>
      <c r="Y12" s="44" t="s">
        <v>60</v>
      </c>
      <c r="Z12" s="45">
        <f>CEILING(((55%*Q8)-2.5),5)</f>
        <v>55</v>
      </c>
      <c r="AA12" s="44"/>
      <c r="AB12" s="149"/>
      <c r="AC12" s="150"/>
      <c r="AD12" s="1"/>
    </row>
    <row r="13" spans="1:30" ht="12.75" x14ac:dyDescent="0.2">
      <c r="A13" s="172" t="s">
        <v>10</v>
      </c>
      <c r="B13" s="173"/>
      <c r="C13" s="49">
        <v>16</v>
      </c>
      <c r="D13" s="43">
        <f>CEILING(((5%*Q8)-2.5),5)</f>
        <v>5</v>
      </c>
      <c r="E13" s="44" t="s">
        <v>60</v>
      </c>
      <c r="F13" s="45">
        <f>CEILING(((15%*Q8)-2.5),5)</f>
        <v>15</v>
      </c>
      <c r="G13" s="44"/>
      <c r="H13" s="149"/>
      <c r="I13" s="150"/>
      <c r="J13" s="24"/>
      <c r="K13" s="172" t="s">
        <v>32</v>
      </c>
      <c r="L13" s="173"/>
      <c r="M13" s="49">
        <v>16</v>
      </c>
      <c r="N13" s="43">
        <f>CEILING(((10%*Q8)-2.5),5)</f>
        <v>10</v>
      </c>
      <c r="O13" s="44" t="s">
        <v>60</v>
      </c>
      <c r="P13" s="45">
        <f>CEILING(((20%*Q8)-2.5),5)</f>
        <v>20</v>
      </c>
      <c r="Q13" s="44"/>
      <c r="R13" s="149"/>
      <c r="S13" s="150"/>
      <c r="T13" s="24"/>
      <c r="U13" s="183" t="s">
        <v>15</v>
      </c>
      <c r="V13" s="184"/>
      <c r="W13" s="49">
        <v>16</v>
      </c>
      <c r="X13" s="43">
        <f>CEILING(((50%*Q8)-2.5),5)</f>
        <v>50</v>
      </c>
      <c r="Y13" s="44" t="s">
        <v>60</v>
      </c>
      <c r="Z13" s="45">
        <f>CEILING(((60%*Q8)-2.5),5)</f>
        <v>60</v>
      </c>
      <c r="AA13" s="44"/>
      <c r="AB13" s="149"/>
      <c r="AC13" s="150"/>
      <c r="AD13" s="1"/>
    </row>
    <row r="14" spans="1:30" x14ac:dyDescent="0.2">
      <c r="A14" s="151" t="s">
        <v>11</v>
      </c>
      <c r="B14" s="152"/>
      <c r="C14" s="50" t="s">
        <v>51</v>
      </c>
      <c r="D14" s="43"/>
      <c r="E14" s="44"/>
      <c r="F14" s="45"/>
      <c r="G14" s="51"/>
      <c r="H14" s="149"/>
      <c r="I14" s="150"/>
      <c r="J14" s="24"/>
      <c r="K14" s="151" t="s">
        <v>11</v>
      </c>
      <c r="L14" s="152"/>
      <c r="M14" s="50" t="s">
        <v>51</v>
      </c>
      <c r="N14" s="43"/>
      <c r="O14" s="44"/>
      <c r="P14" s="45"/>
      <c r="Q14" s="51"/>
      <c r="R14" s="149"/>
      <c r="S14" s="150"/>
      <c r="T14" s="24"/>
      <c r="U14" s="151" t="s">
        <v>11</v>
      </c>
      <c r="V14" s="152"/>
      <c r="W14" s="50" t="s">
        <v>51</v>
      </c>
      <c r="X14" s="43"/>
      <c r="Y14" s="44"/>
      <c r="Z14" s="45"/>
      <c r="AA14" s="51"/>
      <c r="AB14" s="149"/>
      <c r="AC14" s="150"/>
      <c r="AD14" s="1"/>
    </row>
    <row r="15" spans="1:30" ht="13.5" thickBot="1" x14ac:dyDescent="0.25">
      <c r="A15" s="170" t="s">
        <v>12</v>
      </c>
      <c r="B15" s="171"/>
      <c r="C15" s="52"/>
      <c r="D15" s="53"/>
      <c r="E15" s="54"/>
      <c r="F15" s="55"/>
      <c r="G15" s="54"/>
      <c r="H15" s="147" t="s">
        <v>28</v>
      </c>
      <c r="I15" s="148"/>
      <c r="J15" s="24"/>
      <c r="K15" s="170" t="s">
        <v>12</v>
      </c>
      <c r="L15" s="171"/>
      <c r="M15" s="52"/>
      <c r="N15" s="53"/>
      <c r="O15" s="54"/>
      <c r="P15" s="55"/>
      <c r="Q15" s="54"/>
      <c r="R15" s="147" t="s">
        <v>28</v>
      </c>
      <c r="S15" s="148"/>
      <c r="T15" s="24"/>
      <c r="U15" s="170" t="s">
        <v>12</v>
      </c>
      <c r="V15" s="171"/>
      <c r="W15" s="52"/>
      <c r="X15" s="53"/>
      <c r="Y15" s="54"/>
      <c r="Z15" s="55"/>
      <c r="AA15" s="54"/>
      <c r="AB15" s="147" t="s">
        <v>28</v>
      </c>
      <c r="AC15" s="148"/>
      <c r="AD15" s="1"/>
    </row>
    <row r="16" spans="1:30" ht="12.75" x14ac:dyDescent="0.2">
      <c r="A16" s="174" t="s">
        <v>14</v>
      </c>
      <c r="B16" s="175"/>
      <c r="C16" s="37">
        <v>16</v>
      </c>
      <c r="D16" s="139" t="s">
        <v>55</v>
      </c>
      <c r="E16" s="140"/>
      <c r="F16" s="141"/>
      <c r="G16" s="56">
        <v>2</v>
      </c>
      <c r="H16" s="157"/>
      <c r="I16" s="158"/>
      <c r="J16" s="24"/>
      <c r="K16" s="174" t="s">
        <v>14</v>
      </c>
      <c r="L16" s="175"/>
      <c r="M16" s="37">
        <v>16</v>
      </c>
      <c r="N16" s="136" t="s">
        <v>55</v>
      </c>
      <c r="O16" s="137"/>
      <c r="P16" s="138"/>
      <c r="Q16" s="39">
        <v>2</v>
      </c>
      <c r="R16" s="157"/>
      <c r="S16" s="158"/>
      <c r="T16" s="24"/>
      <c r="U16" s="174" t="s">
        <v>61</v>
      </c>
      <c r="V16" s="175"/>
      <c r="W16" s="37">
        <v>16</v>
      </c>
      <c r="X16" s="136" t="s">
        <v>55</v>
      </c>
      <c r="Y16" s="137"/>
      <c r="Z16" s="138"/>
      <c r="AA16" s="39">
        <v>2</v>
      </c>
      <c r="AB16" s="157"/>
      <c r="AC16" s="158"/>
      <c r="AD16" s="1"/>
    </row>
    <row r="17" spans="1:30" ht="12.75" x14ac:dyDescent="0.2">
      <c r="A17" s="183" t="s">
        <v>15</v>
      </c>
      <c r="B17" s="184"/>
      <c r="C17" s="42">
        <v>16</v>
      </c>
      <c r="D17" s="43">
        <f>CEILING(((50%*Q8)-2.5),5)</f>
        <v>50</v>
      </c>
      <c r="E17" s="44" t="s">
        <v>60</v>
      </c>
      <c r="F17" s="45">
        <f>CEILING(((60%*Q8)-2.5),5)</f>
        <v>60</v>
      </c>
      <c r="G17" s="44"/>
      <c r="H17" s="185"/>
      <c r="I17" s="186"/>
      <c r="J17" s="24"/>
      <c r="K17" s="172" t="s">
        <v>33</v>
      </c>
      <c r="L17" s="173"/>
      <c r="M17" s="42">
        <v>16</v>
      </c>
      <c r="N17" s="43">
        <f>CEILING(((15%*Q8)-2.5),5)</f>
        <v>15</v>
      </c>
      <c r="O17" s="44" t="s">
        <v>60</v>
      </c>
      <c r="P17" s="45">
        <f>CEILING(((25%*Q8)-2.5),5)</f>
        <v>25</v>
      </c>
      <c r="Q17" s="44"/>
      <c r="R17" s="149"/>
      <c r="S17" s="150"/>
      <c r="T17" s="24"/>
      <c r="U17" s="172" t="s">
        <v>32</v>
      </c>
      <c r="V17" s="173"/>
      <c r="W17" s="42">
        <v>16</v>
      </c>
      <c r="X17" s="43">
        <f>CEILING(((10%*Q8)-2.5),5)</f>
        <v>10</v>
      </c>
      <c r="Y17" s="44" t="s">
        <v>60</v>
      </c>
      <c r="Z17" s="45">
        <f>CEILING(((20%*Q8)-2.5),5)</f>
        <v>20</v>
      </c>
      <c r="AA17" s="44"/>
      <c r="AB17" s="149"/>
      <c r="AC17" s="150"/>
      <c r="AD17" s="1"/>
    </row>
    <row r="18" spans="1:30" ht="12.75" x14ac:dyDescent="0.2">
      <c r="A18" s="172" t="s">
        <v>16</v>
      </c>
      <c r="B18" s="173"/>
      <c r="C18" s="49">
        <v>16</v>
      </c>
      <c r="D18" s="43">
        <f>CEILING(((5%*Q8)-2.5),5)</f>
        <v>5</v>
      </c>
      <c r="E18" s="44" t="s">
        <v>60</v>
      </c>
      <c r="F18" s="45">
        <f>CEILING(((15%*Q8)-2.5),5)</f>
        <v>15</v>
      </c>
      <c r="G18" s="44"/>
      <c r="H18" s="181"/>
      <c r="I18" s="182"/>
      <c r="J18" s="24"/>
      <c r="K18" s="172" t="s">
        <v>34</v>
      </c>
      <c r="L18" s="173"/>
      <c r="M18" s="49">
        <v>16</v>
      </c>
      <c r="N18" s="43">
        <f>CEILING(((15%*Q8)-2.5),5)</f>
        <v>15</v>
      </c>
      <c r="O18" s="44" t="s">
        <v>60</v>
      </c>
      <c r="P18" s="45">
        <f>CEILING(((25%*Q8)-2.5),5)</f>
        <v>25</v>
      </c>
      <c r="Q18" s="44"/>
      <c r="R18" s="149"/>
      <c r="S18" s="150"/>
      <c r="T18" s="24"/>
      <c r="U18" s="172" t="s">
        <v>16</v>
      </c>
      <c r="V18" s="173"/>
      <c r="W18" s="49">
        <v>16</v>
      </c>
      <c r="X18" s="43">
        <f>CEILING(((5%*Q8)-2.5),5)</f>
        <v>5</v>
      </c>
      <c r="Y18" s="44" t="s">
        <v>60</v>
      </c>
      <c r="Z18" s="45">
        <f>CEILING(((15%*Q8)-2.5),5)</f>
        <v>15</v>
      </c>
      <c r="AA18" s="44"/>
      <c r="AB18" s="149"/>
      <c r="AC18" s="150"/>
      <c r="AD18" s="1"/>
    </row>
    <row r="19" spans="1:30" x14ac:dyDescent="0.2">
      <c r="A19" s="187" t="s">
        <v>11</v>
      </c>
      <c r="B19" s="188"/>
      <c r="C19" s="50" t="s">
        <v>51</v>
      </c>
      <c r="D19" s="43"/>
      <c r="E19" s="44"/>
      <c r="F19" s="45"/>
      <c r="G19" s="57"/>
      <c r="H19" s="181"/>
      <c r="I19" s="182"/>
      <c r="J19" s="24"/>
      <c r="K19" s="151" t="s">
        <v>11</v>
      </c>
      <c r="L19" s="152"/>
      <c r="M19" s="50" t="s">
        <v>51</v>
      </c>
      <c r="N19" s="43"/>
      <c r="O19" s="44"/>
      <c r="P19" s="45"/>
      <c r="Q19" s="51"/>
      <c r="R19" s="149"/>
      <c r="S19" s="150"/>
      <c r="T19" s="24"/>
      <c r="U19" s="151" t="s">
        <v>11</v>
      </c>
      <c r="V19" s="152"/>
      <c r="W19" s="50" t="s">
        <v>51</v>
      </c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12</v>
      </c>
      <c r="B20" s="171"/>
      <c r="C20" s="52"/>
      <c r="D20" s="53"/>
      <c r="E20" s="54"/>
      <c r="F20" s="55"/>
      <c r="G20" s="54"/>
      <c r="H20" s="147" t="s">
        <v>28</v>
      </c>
      <c r="I20" s="148"/>
      <c r="J20" s="24"/>
      <c r="K20" s="170" t="s">
        <v>12</v>
      </c>
      <c r="L20" s="171"/>
      <c r="M20" s="52"/>
      <c r="N20" s="53"/>
      <c r="O20" s="54"/>
      <c r="P20" s="55"/>
      <c r="Q20" s="54"/>
      <c r="R20" s="147" t="s">
        <v>28</v>
      </c>
      <c r="S20" s="148"/>
      <c r="T20" s="24"/>
      <c r="U20" s="170" t="s">
        <v>12</v>
      </c>
      <c r="V20" s="171"/>
      <c r="W20" s="52"/>
      <c r="X20" s="53"/>
      <c r="Y20" s="54"/>
      <c r="Z20" s="55"/>
      <c r="AA20" s="54"/>
      <c r="AB20" s="147" t="s">
        <v>28</v>
      </c>
      <c r="AC20" s="148"/>
      <c r="AD20" s="1"/>
    </row>
    <row r="21" spans="1:30" ht="12.75" x14ac:dyDescent="0.2">
      <c r="A21" s="174" t="s">
        <v>114</v>
      </c>
      <c r="B21" s="175"/>
      <c r="C21" s="37">
        <v>16</v>
      </c>
      <c r="D21" s="139" t="s">
        <v>56</v>
      </c>
      <c r="E21" s="140"/>
      <c r="F21" s="141"/>
      <c r="G21" s="56">
        <v>2</v>
      </c>
      <c r="H21" s="157" t="s">
        <v>29</v>
      </c>
      <c r="I21" s="158"/>
      <c r="J21" s="24"/>
      <c r="K21" s="174" t="s">
        <v>114</v>
      </c>
      <c r="L21" s="175"/>
      <c r="M21" s="37">
        <v>16</v>
      </c>
      <c r="N21" s="136" t="s">
        <v>59</v>
      </c>
      <c r="O21" s="137"/>
      <c r="P21" s="138"/>
      <c r="Q21" s="39">
        <v>2</v>
      </c>
      <c r="R21" s="157" t="s">
        <v>29</v>
      </c>
      <c r="S21" s="158"/>
      <c r="T21" s="24"/>
      <c r="U21" s="174" t="s">
        <v>41</v>
      </c>
      <c r="V21" s="175"/>
      <c r="W21" s="37">
        <v>16</v>
      </c>
      <c r="X21" s="38">
        <f>CEILING(((20%*N8)-2.5),5)</f>
        <v>20</v>
      </c>
      <c r="Y21" s="39" t="s">
        <v>60</v>
      </c>
      <c r="Z21" s="40">
        <f>CEILING(((30%*N8)-2.5),5)</f>
        <v>30</v>
      </c>
      <c r="AA21" s="39">
        <v>2</v>
      </c>
      <c r="AB21" s="157" t="s">
        <v>29</v>
      </c>
      <c r="AC21" s="158"/>
      <c r="AD21" s="1"/>
    </row>
    <row r="22" spans="1:30" ht="12.75" x14ac:dyDescent="0.2">
      <c r="A22" s="183" t="s">
        <v>17</v>
      </c>
      <c r="B22" s="184"/>
      <c r="C22" s="42">
        <v>16</v>
      </c>
      <c r="D22" s="43">
        <f>CEILING(((5%*Q8)-2.5),5)</f>
        <v>5</v>
      </c>
      <c r="E22" s="44" t="s">
        <v>60</v>
      </c>
      <c r="F22" s="45">
        <f>CEILING(((15%*Q8)-2.5),5)</f>
        <v>15</v>
      </c>
      <c r="G22" s="44"/>
      <c r="H22" s="185"/>
      <c r="I22" s="186"/>
      <c r="J22" s="24"/>
      <c r="K22" s="172" t="s">
        <v>35</v>
      </c>
      <c r="L22" s="173"/>
      <c r="M22" s="42">
        <v>16</v>
      </c>
      <c r="N22" s="43">
        <f>CEILING(((25%*Q8)-2.5),5)</f>
        <v>25</v>
      </c>
      <c r="O22" s="44" t="s">
        <v>60</v>
      </c>
      <c r="P22" s="45">
        <f>CEILING(((35%*Q8)-2.5),5)</f>
        <v>35</v>
      </c>
      <c r="Q22" s="44"/>
      <c r="R22" s="149"/>
      <c r="S22" s="150"/>
      <c r="T22" s="24"/>
      <c r="U22" s="183" t="s">
        <v>17</v>
      </c>
      <c r="V22" s="184"/>
      <c r="W22" s="42">
        <v>16</v>
      </c>
      <c r="X22" s="43">
        <f>CEILING(((5%*Q8)-2.5),5)</f>
        <v>5</v>
      </c>
      <c r="Y22" s="44" t="s">
        <v>60</v>
      </c>
      <c r="Z22" s="45">
        <f>CEILING(((15%*Q8)-2.5),5)</f>
        <v>15</v>
      </c>
      <c r="AA22" s="44"/>
      <c r="AB22" s="149"/>
      <c r="AC22" s="150"/>
      <c r="AD22" s="1"/>
    </row>
    <row r="23" spans="1:30" ht="12.75" x14ac:dyDescent="0.2">
      <c r="A23" s="172" t="s">
        <v>18</v>
      </c>
      <c r="B23" s="173"/>
      <c r="C23" s="49">
        <v>16</v>
      </c>
      <c r="D23" s="142" t="s">
        <v>57</v>
      </c>
      <c r="E23" s="143"/>
      <c r="F23" s="144"/>
      <c r="G23" s="44"/>
      <c r="H23" s="149" t="s">
        <v>30</v>
      </c>
      <c r="I23" s="150"/>
      <c r="J23" s="24"/>
      <c r="K23" s="172" t="s">
        <v>36</v>
      </c>
      <c r="L23" s="173"/>
      <c r="M23" s="49">
        <v>16</v>
      </c>
      <c r="N23" s="142" t="s">
        <v>59</v>
      </c>
      <c r="O23" s="143"/>
      <c r="P23" s="144"/>
      <c r="Q23" s="44"/>
      <c r="R23" s="149"/>
      <c r="S23" s="150"/>
      <c r="T23" s="24"/>
      <c r="U23" s="172" t="s">
        <v>18</v>
      </c>
      <c r="V23" s="173"/>
      <c r="W23" s="49">
        <v>16</v>
      </c>
      <c r="X23" s="142" t="s">
        <v>57</v>
      </c>
      <c r="Y23" s="143"/>
      <c r="Z23" s="144"/>
      <c r="AA23" s="44"/>
      <c r="AB23" s="149"/>
      <c r="AC23" s="150"/>
      <c r="AD23" s="1"/>
    </row>
    <row r="24" spans="1:30" x14ac:dyDescent="0.2">
      <c r="A24" s="151" t="s">
        <v>11</v>
      </c>
      <c r="B24" s="152"/>
      <c r="C24" s="50" t="s">
        <v>51</v>
      </c>
      <c r="D24" s="43"/>
      <c r="E24" s="44"/>
      <c r="F24" s="45"/>
      <c r="G24" s="51"/>
      <c r="H24" s="181"/>
      <c r="I24" s="182"/>
      <c r="J24" s="24"/>
      <c r="K24" s="151" t="s">
        <v>11</v>
      </c>
      <c r="L24" s="152"/>
      <c r="M24" s="50" t="s">
        <v>51</v>
      </c>
      <c r="N24" s="43"/>
      <c r="O24" s="44"/>
      <c r="P24" s="45"/>
      <c r="Q24" s="51"/>
      <c r="R24" s="149"/>
      <c r="S24" s="150"/>
      <c r="T24" s="24"/>
      <c r="U24" s="151" t="s">
        <v>11</v>
      </c>
      <c r="V24" s="152"/>
      <c r="W24" s="50" t="s">
        <v>51</v>
      </c>
      <c r="X24" s="43"/>
      <c r="Y24" s="44"/>
      <c r="Z24" s="45"/>
      <c r="AA24" s="51"/>
      <c r="AB24" s="149" t="s">
        <v>30</v>
      </c>
      <c r="AC24" s="150"/>
      <c r="AD24" s="1"/>
    </row>
    <row r="25" spans="1:30" ht="13.5" thickBot="1" x14ac:dyDescent="0.25">
      <c r="A25" s="170" t="s">
        <v>12</v>
      </c>
      <c r="B25" s="171"/>
      <c r="C25" s="52"/>
      <c r="D25" s="53"/>
      <c r="E25" s="54"/>
      <c r="F25" s="55"/>
      <c r="G25" s="54"/>
      <c r="H25" s="147" t="s">
        <v>28</v>
      </c>
      <c r="I25" s="148"/>
      <c r="J25" s="24"/>
      <c r="K25" s="170" t="s">
        <v>12</v>
      </c>
      <c r="L25" s="171"/>
      <c r="M25" s="52"/>
      <c r="N25" s="53"/>
      <c r="O25" s="54"/>
      <c r="P25" s="55"/>
      <c r="Q25" s="54"/>
      <c r="R25" s="147" t="s">
        <v>28</v>
      </c>
      <c r="S25" s="148"/>
      <c r="T25" s="24"/>
      <c r="U25" s="170" t="s">
        <v>12</v>
      </c>
      <c r="V25" s="171"/>
      <c r="W25" s="52"/>
      <c r="X25" s="53"/>
      <c r="Y25" s="54"/>
      <c r="Z25" s="55"/>
      <c r="AA25" s="54"/>
      <c r="AB25" s="147" t="s">
        <v>28</v>
      </c>
      <c r="AC25" s="148"/>
      <c r="AD25" s="1"/>
    </row>
    <row r="26" spans="1:30" ht="12.75" x14ac:dyDescent="0.2">
      <c r="A26" s="174" t="s">
        <v>112</v>
      </c>
      <c r="B26" s="175"/>
      <c r="C26" s="37">
        <v>16</v>
      </c>
      <c r="D26" s="136" t="s">
        <v>59</v>
      </c>
      <c r="E26" s="137"/>
      <c r="F26" s="138"/>
      <c r="G26" s="39">
        <v>2</v>
      </c>
      <c r="H26" s="176"/>
      <c r="I26" s="177"/>
      <c r="J26" s="24"/>
      <c r="K26" s="174" t="s">
        <v>61</v>
      </c>
      <c r="L26" s="175"/>
      <c r="M26" s="37">
        <v>16</v>
      </c>
      <c r="N26" s="58">
        <f>CEILING(((15%*N8)-2.5),5)</f>
        <v>15</v>
      </c>
      <c r="O26" s="39"/>
      <c r="P26" s="59">
        <f>CEILING(((20%*N8)-2.5),5)</f>
        <v>20</v>
      </c>
      <c r="Q26" s="39">
        <v>2</v>
      </c>
      <c r="R26" s="157"/>
      <c r="S26" s="158"/>
      <c r="T26" s="24"/>
      <c r="U26" s="174" t="s">
        <v>112</v>
      </c>
      <c r="V26" s="175"/>
      <c r="W26" s="37">
        <v>16</v>
      </c>
      <c r="X26" s="136" t="s">
        <v>59</v>
      </c>
      <c r="Y26" s="137"/>
      <c r="Z26" s="138"/>
      <c r="AA26" s="39">
        <v>2</v>
      </c>
      <c r="AB26" s="157"/>
      <c r="AC26" s="158"/>
      <c r="AD26" s="1"/>
    </row>
    <row r="27" spans="1:30" ht="12.75" x14ac:dyDescent="0.2">
      <c r="A27" s="172" t="s">
        <v>19</v>
      </c>
      <c r="B27" s="173"/>
      <c r="C27" s="42">
        <v>16</v>
      </c>
      <c r="D27" s="43">
        <f>CEILING(((3%*Q8)-2.5),5)</f>
        <v>5</v>
      </c>
      <c r="E27" s="44" t="s">
        <v>60</v>
      </c>
      <c r="F27" s="45">
        <f>CEILING(((8%*Q8)-2.5),5)</f>
        <v>10</v>
      </c>
      <c r="G27" s="44"/>
      <c r="H27" s="179"/>
      <c r="I27" s="180"/>
      <c r="J27" s="24"/>
      <c r="K27" s="172" t="s">
        <v>19</v>
      </c>
      <c r="L27" s="173"/>
      <c r="M27" s="42">
        <v>16</v>
      </c>
      <c r="N27" s="43">
        <f>CEILING(((3%*Q8)-2.5),5)</f>
        <v>5</v>
      </c>
      <c r="O27" s="44" t="s">
        <v>60</v>
      </c>
      <c r="P27" s="45">
        <f>CEILING(((8%*Q8)-2.5),5)</f>
        <v>10</v>
      </c>
      <c r="Q27" s="44"/>
      <c r="R27" s="149"/>
      <c r="S27" s="150"/>
      <c r="T27" s="24"/>
      <c r="U27" s="172" t="s">
        <v>42</v>
      </c>
      <c r="V27" s="173"/>
      <c r="W27" s="42">
        <v>16</v>
      </c>
      <c r="X27" s="43">
        <f>CEILING(((10%*Q8)-2.5),5)</f>
        <v>10</v>
      </c>
      <c r="Y27" s="44" t="s">
        <v>60</v>
      </c>
      <c r="Z27" s="45">
        <f>CEILING(((15%*Q8)-2.5),5)</f>
        <v>15</v>
      </c>
      <c r="AA27" s="44"/>
      <c r="AB27" s="149"/>
      <c r="AC27" s="150"/>
      <c r="AD27" s="1"/>
    </row>
    <row r="28" spans="1:30" ht="12.75" x14ac:dyDescent="0.2">
      <c r="A28" s="172" t="s">
        <v>20</v>
      </c>
      <c r="B28" s="173"/>
      <c r="C28" s="49">
        <v>16</v>
      </c>
      <c r="D28" s="142" t="s">
        <v>58</v>
      </c>
      <c r="E28" s="143"/>
      <c r="F28" s="144"/>
      <c r="G28" s="44"/>
      <c r="H28" s="149" t="s">
        <v>30</v>
      </c>
      <c r="I28" s="150"/>
      <c r="J28" s="24"/>
      <c r="K28" s="172" t="s">
        <v>18</v>
      </c>
      <c r="L28" s="173"/>
      <c r="M28" s="49">
        <v>16</v>
      </c>
      <c r="N28" s="142" t="s">
        <v>57</v>
      </c>
      <c r="O28" s="143"/>
      <c r="P28" s="144"/>
      <c r="Q28" s="44"/>
      <c r="R28" s="149" t="s">
        <v>30</v>
      </c>
      <c r="S28" s="150"/>
      <c r="T28" s="24"/>
      <c r="U28" s="172" t="s">
        <v>20</v>
      </c>
      <c r="V28" s="173"/>
      <c r="W28" s="49">
        <v>16</v>
      </c>
      <c r="X28" s="142" t="s">
        <v>58</v>
      </c>
      <c r="Y28" s="143"/>
      <c r="Z28" s="144"/>
      <c r="AA28" s="44"/>
      <c r="AB28" s="149"/>
      <c r="AC28" s="150"/>
      <c r="AD28" s="1"/>
    </row>
    <row r="29" spans="1:30" x14ac:dyDescent="0.2">
      <c r="A29" s="151" t="s">
        <v>11</v>
      </c>
      <c r="B29" s="152"/>
      <c r="C29" s="50" t="s">
        <v>51</v>
      </c>
      <c r="D29" s="43"/>
      <c r="E29" s="44"/>
      <c r="F29" s="45"/>
      <c r="G29" s="51"/>
      <c r="H29" s="149"/>
      <c r="I29" s="150"/>
      <c r="J29" s="24"/>
      <c r="K29" s="151" t="s">
        <v>11</v>
      </c>
      <c r="L29" s="152"/>
      <c r="M29" s="50" t="s">
        <v>51</v>
      </c>
      <c r="N29" s="43"/>
      <c r="O29" s="44"/>
      <c r="P29" s="45"/>
      <c r="Q29" s="51"/>
      <c r="R29" s="149"/>
      <c r="S29" s="150"/>
      <c r="T29" s="24"/>
      <c r="U29" s="151" t="s">
        <v>11</v>
      </c>
      <c r="V29" s="152"/>
      <c r="W29" s="50" t="s">
        <v>51</v>
      </c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0" t="s">
        <v>12</v>
      </c>
      <c r="B30" s="171"/>
      <c r="C30" s="52"/>
      <c r="D30" s="53"/>
      <c r="E30" s="54"/>
      <c r="F30" s="55"/>
      <c r="G30" s="54"/>
      <c r="H30" s="147" t="s">
        <v>28</v>
      </c>
      <c r="I30" s="178"/>
      <c r="J30" s="24"/>
      <c r="K30" s="170" t="s">
        <v>12</v>
      </c>
      <c r="L30" s="171"/>
      <c r="M30" s="52"/>
      <c r="N30" s="53"/>
      <c r="O30" s="54"/>
      <c r="P30" s="55"/>
      <c r="Q30" s="54"/>
      <c r="R30" s="147" t="s">
        <v>28</v>
      </c>
      <c r="S30" s="148"/>
      <c r="T30" s="24"/>
      <c r="U30" s="170" t="s">
        <v>12</v>
      </c>
      <c r="V30" s="171"/>
      <c r="W30" s="52"/>
      <c r="X30" s="53"/>
      <c r="Y30" s="54"/>
      <c r="Z30" s="55"/>
      <c r="AA30" s="54"/>
      <c r="AB30" s="147" t="s">
        <v>28</v>
      </c>
      <c r="AC30" s="148"/>
      <c r="AD30" s="1"/>
    </row>
    <row r="31" spans="1:30" ht="12.75" x14ac:dyDescent="0.2">
      <c r="A31" s="174" t="s">
        <v>21</v>
      </c>
      <c r="B31" s="175"/>
      <c r="C31" s="37">
        <v>16</v>
      </c>
      <c r="D31" s="38">
        <f>CEILING(((10%*Q8)-2.5),5)</f>
        <v>10</v>
      </c>
      <c r="E31" s="39" t="s">
        <v>60</v>
      </c>
      <c r="F31" s="40">
        <f>CEILING(((20%*Q8)-2.5),5)</f>
        <v>20</v>
      </c>
      <c r="G31" s="39">
        <v>2</v>
      </c>
      <c r="H31" s="176"/>
      <c r="I31" s="177"/>
      <c r="J31" s="24"/>
      <c r="K31" s="174" t="s">
        <v>37</v>
      </c>
      <c r="L31" s="175"/>
      <c r="M31" s="37">
        <v>16</v>
      </c>
      <c r="N31" s="38">
        <f>CEILING(((40%*Q8)-2.5),5)</f>
        <v>40</v>
      </c>
      <c r="O31" s="39" t="s">
        <v>60</v>
      </c>
      <c r="P31" s="40">
        <f>CEILING(((50%*Q8)-2.5),5)</f>
        <v>50</v>
      </c>
      <c r="Q31" s="39">
        <v>2</v>
      </c>
      <c r="R31" s="157"/>
      <c r="S31" s="158"/>
      <c r="T31" s="24"/>
      <c r="U31" s="174" t="s">
        <v>37</v>
      </c>
      <c r="V31" s="175"/>
      <c r="W31" s="37">
        <v>16</v>
      </c>
      <c r="X31" s="38">
        <f>CEILING(((40%*Q8)-2.5),5)</f>
        <v>40</v>
      </c>
      <c r="Y31" s="39" t="s">
        <v>60</v>
      </c>
      <c r="Z31" s="40">
        <f>CEILING(((50%*Q8)-2.5),5)</f>
        <v>50</v>
      </c>
      <c r="AA31" s="39">
        <v>2</v>
      </c>
      <c r="AB31" s="157"/>
      <c r="AC31" s="158"/>
      <c r="AD31" s="1"/>
    </row>
    <row r="32" spans="1:30" ht="12.75" x14ac:dyDescent="0.2">
      <c r="A32" s="172" t="s">
        <v>22</v>
      </c>
      <c r="B32" s="173"/>
      <c r="C32" s="42">
        <v>16</v>
      </c>
      <c r="D32" s="142" t="s">
        <v>59</v>
      </c>
      <c r="E32" s="143"/>
      <c r="F32" s="144"/>
      <c r="G32" s="44"/>
      <c r="H32" s="149"/>
      <c r="I32" s="150"/>
      <c r="J32" s="24"/>
      <c r="K32" s="172" t="s">
        <v>38</v>
      </c>
      <c r="L32" s="173"/>
      <c r="M32" s="42">
        <v>16</v>
      </c>
      <c r="N32" s="43">
        <f>CEILING(((5%*Q8)-2.5),5)</f>
        <v>5</v>
      </c>
      <c r="O32" s="44" t="s">
        <v>60</v>
      </c>
      <c r="P32" s="45">
        <f>CEILING(((15%*Q8)-2.5),5)</f>
        <v>15</v>
      </c>
      <c r="Q32" s="44"/>
      <c r="R32" s="149"/>
      <c r="S32" s="150"/>
      <c r="T32" s="24"/>
      <c r="U32" s="172" t="s">
        <v>43</v>
      </c>
      <c r="V32" s="173"/>
      <c r="W32" s="42">
        <v>16</v>
      </c>
      <c r="X32" s="43">
        <f>CEILING(((25%*Q8)-2.5),5)</f>
        <v>25</v>
      </c>
      <c r="Y32" s="44" t="s">
        <v>60</v>
      </c>
      <c r="Z32" s="45">
        <f>CEILING(((35%*Q8)-2.5),5)</f>
        <v>35</v>
      </c>
      <c r="AA32" s="44"/>
      <c r="AB32" s="149"/>
      <c r="AC32" s="150"/>
      <c r="AD32" s="1"/>
    </row>
    <row r="33" spans="1:30" ht="12.75" x14ac:dyDescent="0.2">
      <c r="A33" s="172" t="s">
        <v>23</v>
      </c>
      <c r="B33" s="173"/>
      <c r="C33" s="49">
        <v>16</v>
      </c>
      <c r="D33" s="43">
        <f>CEILING(((15%*Q8)-2.5),5)</f>
        <v>15</v>
      </c>
      <c r="E33" s="44" t="s">
        <v>60</v>
      </c>
      <c r="F33" s="45">
        <f>CEILING(((25%*Q8)-2.5),5)</f>
        <v>25</v>
      </c>
      <c r="G33" s="44"/>
      <c r="H33" s="149"/>
      <c r="I33" s="150"/>
      <c r="J33" s="24"/>
      <c r="K33" s="172" t="s">
        <v>39</v>
      </c>
      <c r="L33" s="173"/>
      <c r="M33" s="49">
        <v>16</v>
      </c>
      <c r="N33" s="43">
        <f>CEILING(((5%*Q8)-2.5),5)</f>
        <v>5</v>
      </c>
      <c r="O33" s="44" t="s">
        <v>60</v>
      </c>
      <c r="P33" s="45">
        <f>CEILING(((15%*Q8)-2.5),5)</f>
        <v>15</v>
      </c>
      <c r="Q33" s="44"/>
      <c r="R33" s="149"/>
      <c r="S33" s="150"/>
      <c r="T33" s="24"/>
      <c r="U33" s="172" t="s">
        <v>23</v>
      </c>
      <c r="V33" s="173"/>
      <c r="W33" s="49">
        <v>16</v>
      </c>
      <c r="X33" s="43">
        <f>CEILING(((15%*Q8)-2.5),5)</f>
        <v>15</v>
      </c>
      <c r="Y33" s="44" t="s">
        <v>60</v>
      </c>
      <c r="Z33" s="45">
        <f>CEILING(((25%*Q8)-2.5),5)</f>
        <v>25</v>
      </c>
      <c r="AA33" s="44"/>
      <c r="AB33" s="149"/>
      <c r="AC33" s="150"/>
      <c r="AD33" s="1"/>
    </row>
    <row r="34" spans="1:30" x14ac:dyDescent="0.2">
      <c r="A34" s="151" t="s">
        <v>11</v>
      </c>
      <c r="B34" s="152"/>
      <c r="C34" s="50" t="s">
        <v>51</v>
      </c>
      <c r="D34" s="43"/>
      <c r="E34" s="44"/>
      <c r="F34" s="45"/>
      <c r="G34" s="51"/>
      <c r="H34" s="149"/>
      <c r="I34" s="150"/>
      <c r="J34" s="24"/>
      <c r="K34" s="151" t="s">
        <v>11</v>
      </c>
      <c r="L34" s="152"/>
      <c r="M34" s="50" t="s">
        <v>51</v>
      </c>
      <c r="N34" s="43"/>
      <c r="O34" s="44"/>
      <c r="P34" s="45"/>
      <c r="Q34" s="51"/>
      <c r="R34" s="149"/>
      <c r="S34" s="150"/>
      <c r="T34" s="24"/>
      <c r="U34" s="151" t="s">
        <v>11</v>
      </c>
      <c r="V34" s="152"/>
      <c r="W34" s="50" t="s">
        <v>51</v>
      </c>
      <c r="X34" s="43"/>
      <c r="Y34" s="44"/>
      <c r="Z34" s="45"/>
      <c r="AA34" s="57"/>
      <c r="AB34" s="149"/>
      <c r="AC34" s="150"/>
      <c r="AD34" s="1"/>
    </row>
    <row r="35" spans="1:30" ht="13.5" thickBot="1" x14ac:dyDescent="0.25">
      <c r="A35" s="170" t="s">
        <v>12</v>
      </c>
      <c r="B35" s="171"/>
      <c r="C35" s="52"/>
      <c r="D35" s="53"/>
      <c r="E35" s="54"/>
      <c r="F35" s="55"/>
      <c r="G35" s="54"/>
      <c r="H35" s="147" t="s">
        <v>28</v>
      </c>
      <c r="I35" s="148"/>
      <c r="J35" s="24"/>
      <c r="K35" s="170" t="s">
        <v>12</v>
      </c>
      <c r="L35" s="171"/>
      <c r="M35" s="52"/>
      <c r="N35" s="53"/>
      <c r="O35" s="54"/>
      <c r="P35" s="55"/>
      <c r="Q35" s="54"/>
      <c r="R35" s="147" t="s">
        <v>28</v>
      </c>
      <c r="S35" s="148"/>
      <c r="T35" s="24"/>
      <c r="U35" s="170" t="s">
        <v>12</v>
      </c>
      <c r="V35" s="171"/>
      <c r="W35" s="52"/>
      <c r="X35" s="53"/>
      <c r="Y35" s="54"/>
      <c r="Z35" s="55"/>
      <c r="AA35" s="54"/>
      <c r="AB35" s="147" t="s">
        <v>28</v>
      </c>
      <c r="AC35" s="148"/>
      <c r="AD35" s="1"/>
    </row>
    <row r="36" spans="1:30" x14ac:dyDescent="0.2">
      <c r="A36" s="153"/>
      <c r="B36" s="154"/>
      <c r="C36" s="37"/>
      <c r="D36" s="38"/>
      <c r="E36" s="39"/>
      <c r="F36" s="40"/>
      <c r="G36" s="39"/>
      <c r="H36" s="157"/>
      <c r="I36" s="158"/>
      <c r="J36" s="24"/>
      <c r="K36" s="153"/>
      <c r="L36" s="154"/>
      <c r="M36" s="37"/>
      <c r="N36" s="38"/>
      <c r="O36" s="39"/>
      <c r="P36" s="40"/>
      <c r="Q36" s="39"/>
      <c r="R36" s="157"/>
      <c r="S36" s="158"/>
      <c r="T36" s="24"/>
      <c r="U36" s="153"/>
      <c r="V36" s="154"/>
      <c r="W36" s="37"/>
      <c r="X36" s="38"/>
      <c r="Y36" s="39"/>
      <c r="Z36" s="40"/>
      <c r="AA36" s="39"/>
      <c r="AB36" s="157"/>
      <c r="AC36" s="158"/>
      <c r="AD36" s="1"/>
    </row>
    <row r="37" spans="1:30" ht="15" customHeight="1" x14ac:dyDescent="0.2">
      <c r="A37" s="166" t="s">
        <v>24</v>
      </c>
      <c r="B37" s="167"/>
      <c r="C37" s="167"/>
      <c r="D37" s="167"/>
      <c r="E37" s="167"/>
      <c r="F37" s="167"/>
      <c r="G37" s="167"/>
      <c r="H37" s="167"/>
      <c r="I37" s="168"/>
      <c r="J37" s="24"/>
      <c r="K37" s="151"/>
      <c r="L37" s="152"/>
      <c r="M37" s="42"/>
      <c r="N37" s="43"/>
      <c r="O37" s="44"/>
      <c r="P37" s="45"/>
      <c r="Q37" s="44"/>
      <c r="R37" s="149"/>
      <c r="S37" s="150"/>
      <c r="T37" s="24"/>
      <c r="U37" s="151"/>
      <c r="V37" s="152"/>
      <c r="W37" s="49"/>
      <c r="X37" s="43"/>
      <c r="Y37" s="44"/>
      <c r="Z37" s="45"/>
      <c r="AA37" s="44"/>
      <c r="AB37" s="149"/>
      <c r="AC37" s="150"/>
      <c r="AD37" s="1"/>
    </row>
    <row r="38" spans="1:30" x14ac:dyDescent="0.2">
      <c r="A38" s="162" t="s">
        <v>25</v>
      </c>
      <c r="B38" s="169"/>
      <c r="C38" s="169"/>
      <c r="D38" s="169"/>
      <c r="E38" s="169"/>
      <c r="F38" s="169"/>
      <c r="G38" s="169"/>
      <c r="H38" s="169"/>
      <c r="I38" s="163"/>
      <c r="J38" s="24"/>
      <c r="K38" s="164"/>
      <c r="L38" s="165"/>
      <c r="M38" s="49"/>
      <c r="N38" s="43"/>
      <c r="O38" s="44"/>
      <c r="P38" s="45"/>
      <c r="Q38" s="44"/>
      <c r="R38" s="149"/>
      <c r="S38" s="150"/>
      <c r="T38" s="24"/>
      <c r="U38" s="164"/>
      <c r="V38" s="165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66" t="s">
        <v>26</v>
      </c>
      <c r="B39" s="167"/>
      <c r="C39" s="167"/>
      <c r="D39" s="167"/>
      <c r="E39" s="167"/>
      <c r="F39" s="167"/>
      <c r="G39" s="167"/>
      <c r="H39" s="167"/>
      <c r="I39" s="168"/>
      <c r="J39" s="24"/>
      <c r="K39" s="151"/>
      <c r="L39" s="152"/>
      <c r="M39" s="50"/>
      <c r="N39" s="43"/>
      <c r="O39" s="44"/>
      <c r="P39" s="45"/>
      <c r="Q39" s="57"/>
      <c r="R39" s="149"/>
      <c r="S39" s="150"/>
      <c r="T39" s="24"/>
      <c r="U39" s="151"/>
      <c r="V39" s="152"/>
      <c r="W39" s="60"/>
      <c r="X39" s="43"/>
      <c r="Y39" s="44"/>
      <c r="Z39" s="45"/>
      <c r="AA39" s="57"/>
      <c r="AB39" s="149"/>
      <c r="AC39" s="150"/>
      <c r="AD39" s="1"/>
    </row>
    <row r="40" spans="1:30" ht="12.75" thickBot="1" x14ac:dyDescent="0.25">
      <c r="A40" s="159" t="s">
        <v>27</v>
      </c>
      <c r="B40" s="160"/>
      <c r="C40" s="160"/>
      <c r="D40" s="160"/>
      <c r="E40" s="160"/>
      <c r="F40" s="160"/>
      <c r="G40" s="160"/>
      <c r="H40" s="160"/>
      <c r="I40" s="161"/>
      <c r="J40" s="24"/>
      <c r="K40" s="145"/>
      <c r="L40" s="146"/>
      <c r="M40" s="52"/>
      <c r="N40" s="53"/>
      <c r="O40" s="54"/>
      <c r="P40" s="55"/>
      <c r="Q40" s="54"/>
      <c r="R40" s="147"/>
      <c r="S40" s="148"/>
      <c r="T40" s="24"/>
      <c r="U40" s="145"/>
      <c r="V40" s="146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5"/>
      <c r="B41" s="156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61"/>
      <c r="B42" s="62"/>
      <c r="C42" s="42"/>
      <c r="D42" s="43"/>
      <c r="E42" s="44"/>
      <c r="F42" s="45"/>
      <c r="G42" s="44"/>
      <c r="H42" s="149"/>
      <c r="I42" s="150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x14ac:dyDescent="0.2">
      <c r="A43" s="162"/>
      <c r="B43" s="163"/>
      <c r="C43" s="49"/>
      <c r="D43" s="43"/>
      <c r="E43" s="44"/>
      <c r="F43" s="45"/>
      <c r="G43" s="44"/>
      <c r="H43" s="149"/>
      <c r="I43" s="150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7">
    <mergeCell ref="A45:B45"/>
    <mergeCell ref="H45:I45"/>
    <mergeCell ref="K45:L45"/>
    <mergeCell ref="R45:S45"/>
    <mergeCell ref="U45:AC45"/>
    <mergeCell ref="A46:I46"/>
    <mergeCell ref="AB43:AC43"/>
    <mergeCell ref="A44:B44"/>
    <mergeCell ref="H44:I44"/>
    <mergeCell ref="K44:L44"/>
    <mergeCell ref="R44:S44"/>
    <mergeCell ref="U44:V44"/>
    <mergeCell ref="AB44:AC44"/>
    <mergeCell ref="H42:I42"/>
    <mergeCell ref="K42:L42"/>
    <mergeCell ref="R42:S42"/>
    <mergeCell ref="U42:V42"/>
    <mergeCell ref="AB42:AC42"/>
    <mergeCell ref="A43:B43"/>
    <mergeCell ref="H43:I43"/>
    <mergeCell ref="K43:L43"/>
    <mergeCell ref="R43:S43"/>
    <mergeCell ref="U43:V43"/>
    <mergeCell ref="A41:B41"/>
    <mergeCell ref="H41:I41"/>
    <mergeCell ref="K41:L41"/>
    <mergeCell ref="R41:S41"/>
    <mergeCell ref="U41:V41"/>
    <mergeCell ref="AB41:AC41"/>
    <mergeCell ref="A39:I39"/>
    <mergeCell ref="K39:L39"/>
    <mergeCell ref="R39:S39"/>
    <mergeCell ref="U39:V39"/>
    <mergeCell ref="AB39:AC39"/>
    <mergeCell ref="A40:I40"/>
    <mergeCell ref="K40:L40"/>
    <mergeCell ref="R40:S40"/>
    <mergeCell ref="U40:V40"/>
    <mergeCell ref="AB40:AC40"/>
    <mergeCell ref="A37:I37"/>
    <mergeCell ref="K37:L37"/>
    <mergeCell ref="R37:S37"/>
    <mergeCell ref="U37:V37"/>
    <mergeCell ref="AB37:AC37"/>
    <mergeCell ref="A38:I38"/>
    <mergeCell ref="K38:L38"/>
    <mergeCell ref="R38:S38"/>
    <mergeCell ref="U38:V38"/>
    <mergeCell ref="AB38:AC38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B32:AC32"/>
    <mergeCell ref="A33:B33"/>
    <mergeCell ref="H33:I33"/>
    <mergeCell ref="K33:L33"/>
    <mergeCell ref="R33:S33"/>
    <mergeCell ref="U33:V33"/>
    <mergeCell ref="AB33:AC33"/>
    <mergeCell ref="A32:B32"/>
    <mergeCell ref="D32:F32"/>
    <mergeCell ref="H32:I32"/>
    <mergeCell ref="K32:L32"/>
    <mergeCell ref="R32:S32"/>
    <mergeCell ref="U32:V32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R30:S30"/>
    <mergeCell ref="U30:V30"/>
    <mergeCell ref="AB30:AC30"/>
    <mergeCell ref="U28:V28"/>
    <mergeCell ref="X28:Z28"/>
    <mergeCell ref="AB28:AC28"/>
    <mergeCell ref="A29:B29"/>
    <mergeCell ref="H29:I29"/>
    <mergeCell ref="K29:L29"/>
    <mergeCell ref="R29:S29"/>
    <mergeCell ref="U29:V29"/>
    <mergeCell ref="AB29:AC29"/>
    <mergeCell ref="A28:B28"/>
    <mergeCell ref="D28:F28"/>
    <mergeCell ref="H28:I28"/>
    <mergeCell ref="K28:L28"/>
    <mergeCell ref="N28:P28"/>
    <mergeCell ref="R28:S28"/>
    <mergeCell ref="X26:Z26"/>
    <mergeCell ref="AB26:AC26"/>
    <mergeCell ref="A27:B27"/>
    <mergeCell ref="H27:I27"/>
    <mergeCell ref="K27:L27"/>
    <mergeCell ref="R27:S27"/>
    <mergeCell ref="U27:V27"/>
    <mergeCell ref="AB27:AC27"/>
    <mergeCell ref="A26:B26"/>
    <mergeCell ref="D26:F26"/>
    <mergeCell ref="H26:I26"/>
    <mergeCell ref="K26:L26"/>
    <mergeCell ref="R26:S26"/>
    <mergeCell ref="U26:V26"/>
    <mergeCell ref="A25:B25"/>
    <mergeCell ref="H25:I25"/>
    <mergeCell ref="K25:L25"/>
    <mergeCell ref="R25:S25"/>
    <mergeCell ref="U25:V25"/>
    <mergeCell ref="AB25:AC25"/>
    <mergeCell ref="U23:V23"/>
    <mergeCell ref="X23:Z23"/>
    <mergeCell ref="AB23:AC23"/>
    <mergeCell ref="A24:B24"/>
    <mergeCell ref="H24:I24"/>
    <mergeCell ref="K24:L24"/>
    <mergeCell ref="R24:S24"/>
    <mergeCell ref="U24:V24"/>
    <mergeCell ref="AB24:AC24"/>
    <mergeCell ref="A23:B23"/>
    <mergeCell ref="D23:F23"/>
    <mergeCell ref="H23:I23"/>
    <mergeCell ref="K23:L23"/>
    <mergeCell ref="N23:P23"/>
    <mergeCell ref="R23:S23"/>
    <mergeCell ref="U21:V21"/>
    <mergeCell ref="AB21:AC21"/>
    <mergeCell ref="A22:B22"/>
    <mergeCell ref="H22:I22"/>
    <mergeCell ref="K22:L22"/>
    <mergeCell ref="R22:S22"/>
    <mergeCell ref="U22:V22"/>
    <mergeCell ref="AB22:AC22"/>
    <mergeCell ref="A21:B21"/>
    <mergeCell ref="D21:F21"/>
    <mergeCell ref="H21:I21"/>
    <mergeCell ref="K21:L21"/>
    <mergeCell ref="N21:P21"/>
    <mergeCell ref="R21:S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U16:V16"/>
    <mergeCell ref="X16:Z16"/>
    <mergeCell ref="AB16:AC16"/>
    <mergeCell ref="A17:B17"/>
    <mergeCell ref="H17:I17"/>
    <mergeCell ref="K17:L17"/>
    <mergeCell ref="R17:S17"/>
    <mergeCell ref="U17:V17"/>
    <mergeCell ref="AB17:AC17"/>
    <mergeCell ref="A16:B16"/>
    <mergeCell ref="D16:F16"/>
    <mergeCell ref="H16:I16"/>
    <mergeCell ref="K16:L16"/>
    <mergeCell ref="N16:P16"/>
    <mergeCell ref="R16:S16"/>
    <mergeCell ref="U11:V11"/>
    <mergeCell ref="X11:Z11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B11:AC11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X41:Z44 X36:Z39 X11:Z14 N41:P44 N36:P39 R13:R15 S14:S15 R11:S12 R16:S45 Q11:Q45 D41:F44 D36:F39 D16:F19 D21:F24 D11:F14 G11:I45 X26:Z29 N21:P24 D26:F29 D31:F34 N11:P14 N16:P19 N26:P29 N31:P34 X16:Z19 X21:Z24 X31:Z34 AA11:AC45 C11:C45 M11:M45 W11:W45">
    <cfRule type="expression" dxfId="220" priority="25" stopIfTrue="1">
      <formula>ISERROR(C11)</formula>
    </cfRule>
  </conditionalFormatting>
  <conditionalFormatting sqref="Q9:S9 AA9:AC9 G9:I9">
    <cfRule type="cellIs" dxfId="219" priority="24" stopIfTrue="1" operator="equal">
      <formula>0</formula>
    </cfRule>
  </conditionalFormatting>
  <conditionalFormatting sqref="A16:B16 A18:B18 A23:B23 A21:B21">
    <cfRule type="expression" dxfId="218" priority="23" stopIfTrue="1">
      <formula>AND(XFA16&gt;0,A16=0)</formula>
    </cfRule>
  </conditionalFormatting>
  <conditionalFormatting sqref="U16:V16 U11:V11 U18:V18">
    <cfRule type="expression" dxfId="217" priority="22" stopIfTrue="1">
      <formula>AND(#REF!&gt;0,U11=0)</formula>
    </cfRule>
  </conditionalFormatting>
  <conditionalFormatting sqref="K16:L16 K18:L18">
    <cfRule type="expression" dxfId="216" priority="21" stopIfTrue="1">
      <formula>AND(#REF!&gt;0,K16=0)</formula>
    </cfRule>
  </conditionalFormatting>
  <conditionalFormatting sqref="K21:L21 K23:L23">
    <cfRule type="expression" dxfId="215" priority="20" stopIfTrue="1">
      <formula>AND(#REF!&gt;0,K21=0)</formula>
    </cfRule>
  </conditionalFormatting>
  <conditionalFormatting sqref="K28:L28">
    <cfRule type="expression" dxfId="214" priority="19" stopIfTrue="1">
      <formula>AND(G28&gt;0,K28=0)</formula>
    </cfRule>
  </conditionalFormatting>
  <conditionalFormatting sqref="U18:V18">
    <cfRule type="expression" dxfId="213" priority="18" stopIfTrue="1">
      <formula>AND(Q18&gt;0,U18=0)</formula>
    </cfRule>
  </conditionalFormatting>
  <conditionalFormatting sqref="U23:V23">
    <cfRule type="expression" dxfId="212" priority="17" stopIfTrue="1">
      <formula>AND(Q23&gt;0,U23=0)</formula>
    </cfRule>
  </conditionalFormatting>
  <conditionalFormatting sqref="K21:L21">
    <cfRule type="expression" dxfId="211" priority="16" stopIfTrue="1">
      <formula>AND(G21&gt;0,K21=0)</formula>
    </cfRule>
  </conditionalFormatting>
  <conditionalFormatting sqref="K21:L21">
    <cfRule type="expression" dxfId="210" priority="15" stopIfTrue="1">
      <formula>AND(G21&gt;0,K21=0)</formula>
    </cfRule>
  </conditionalFormatting>
  <conditionalFormatting sqref="U11:V11">
    <cfRule type="expression" dxfId="209" priority="14" stopIfTrue="1">
      <formula>AND(Q11&gt;0,U11=0)</formula>
    </cfRule>
  </conditionalFormatting>
  <conditionalFormatting sqref="U11:V11">
    <cfRule type="expression" dxfId="208" priority="13" stopIfTrue="1">
      <formula>AND(Q11&gt;0,U11=0)</formula>
    </cfRule>
  </conditionalFormatting>
  <conditionalFormatting sqref="A16:B16 A18:B18 A23:B23 A21:B21">
    <cfRule type="expression" dxfId="207" priority="12" stopIfTrue="1">
      <formula>AND(XFA16&gt;0,A16=0)</formula>
    </cfRule>
  </conditionalFormatting>
  <conditionalFormatting sqref="K16:L16 K18:L18">
    <cfRule type="expression" dxfId="206" priority="11" stopIfTrue="1">
      <formula>AND(#REF!&gt;0,K16=0)</formula>
    </cfRule>
  </conditionalFormatting>
  <conditionalFormatting sqref="K21:L21 K23:L23">
    <cfRule type="expression" dxfId="205" priority="10" stopIfTrue="1">
      <formula>AND(#REF!&gt;0,K21=0)</formula>
    </cfRule>
  </conditionalFormatting>
  <conditionalFormatting sqref="K28:L28">
    <cfRule type="expression" dxfId="204" priority="9" stopIfTrue="1">
      <formula>AND(G28&gt;0,K28=0)</formula>
    </cfRule>
  </conditionalFormatting>
  <conditionalFormatting sqref="K21:L21">
    <cfRule type="expression" dxfId="203" priority="8" stopIfTrue="1">
      <formula>AND(G21&gt;0,K21=0)</formula>
    </cfRule>
  </conditionalFormatting>
  <conditionalFormatting sqref="K21:L21">
    <cfRule type="expression" dxfId="202" priority="7" stopIfTrue="1">
      <formula>AND(G21&gt;0,K21=0)</formula>
    </cfRule>
  </conditionalFormatting>
  <conditionalFormatting sqref="K16:L16">
    <cfRule type="expression" dxfId="201" priority="6" stopIfTrue="1">
      <formula>AND(G16&gt;0,K16=0)</formula>
    </cfRule>
  </conditionalFormatting>
  <conditionalFormatting sqref="U16:V16 U11:V11 U18:V18">
    <cfRule type="expression" dxfId="200" priority="5" stopIfTrue="1">
      <formula>AND(#REF!&gt;0,U11=0)</formula>
    </cfRule>
  </conditionalFormatting>
  <conditionalFormatting sqref="U18:V18">
    <cfRule type="expression" dxfId="199" priority="4" stopIfTrue="1">
      <formula>AND(Q18&gt;0,U18=0)</formula>
    </cfRule>
  </conditionalFormatting>
  <conditionalFormatting sqref="U23:V23">
    <cfRule type="expression" dxfId="198" priority="3" stopIfTrue="1">
      <formula>AND(Q23&gt;0,U23=0)</formula>
    </cfRule>
  </conditionalFormatting>
  <conditionalFormatting sqref="U11:V11">
    <cfRule type="expression" dxfId="197" priority="2" stopIfTrue="1">
      <formula>AND(Q11&gt;0,U11=0)</formula>
    </cfRule>
  </conditionalFormatting>
  <conditionalFormatting sqref="U11:V11">
    <cfRule type="expression" dxfId="196" priority="1" stopIfTrue="1">
      <formula>AND(Q11&gt;0,U11=0)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K18:L18 K11 K13 K23:L23 K33 K31 K26 U16:U17 U21 U31">
      <formula1>INDIRECT(HLOOKUP(#REF!,SECONDARYLOOKUP,2,FALSE))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showErrorMessage="1" sqref="B2 L2 V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21:S21 R16:S16 R26:S26 R31:S31 R11:S11 R41:S41 R36:S36 AB31:AC31 AB41:AC41 AB36:AC36 AB16:AC16 AB26:AC26 H31:I31 H41:I41 H36:I36 H21:I21 H16:I16 H26:I26 H11:I11">
      <formula1>Notes</formula1>
    </dataValidation>
    <dataValidation type="list" allowBlank="1" showInputMessage="1" showErrorMessage="1" sqref="AB27:AC30 AB42:AC44 S14:S15 R27:S30 R32:S35 R37:S40 R42:S45 AB17:AC20 AB32:AC35 AB37:AC40 R12:S12 AB22:AC25 AB11:AC15 H44:I45 R13:R15 H17:I20 R22:S25 H27:I27 H22:I25 H28 H42:I42 H33 H34:I35 H29:I30 H32:I32 R17:S20 H12:I15 H43">
      <formula1>Notes</formula1>
    </dataValidation>
    <dataValidation allowBlank="1" showInputMessage="1" showErrorMessage="1" promptTitle="# of Repetitions" prompt="Manually enter the appropriate number of repetitions." sqref="M11 W31 W21 W16 W26 W11 M31 M21 M36 M16 W36 W41 C31 M41 C21 M26 C16 C36 C41 C26 C11"/>
    <dataValidation type="list" allowBlank="1" showInputMessage="1" showErrorMessage="1" sqref="AC2 S2 I2">
      <formula1>STRPREP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0:U41 K36 K40:K41 U36 K43 U38 K45 K38 U43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A11 A16:B16 A18:B18 A21:B21 K25 A33 A28 K35 K15 K20 A30:A31 A23:B23 K28:L28 K30 K21:L21 A20 K16:L16 A40:A41 A45 A38 A43 A35:A36 A25:A26 A15 A13 U33 U30 U20 U28 U35 U25:U26 U18:V18 U23:V23 U15 U11:V11">
      <formula1>INDIRECT(HLOOKUP(XFA11,SECONDARYLOOKUP,2,FALSE))</formula1>
    </dataValidation>
  </dataValidations>
  <hyperlinks>
    <hyperlink ref="B2:G2" r:id="rId1" display="Dynamic Warm-Up"/>
    <hyperlink ref="B5:G5" r:id="rId2" display="MB Twist X 15 each side"/>
    <hyperlink ref="B6:G6" r:id="rId3" display="MB Toe Touches X 10"/>
    <hyperlink ref="B3:G3" r:id="rId4" display="3-Way Ham Touch X 9/leg"/>
    <hyperlink ref="B4:G4" r:id="rId5" display="Toe Reach Squat X 10"/>
    <hyperlink ref="L2:Q2" r:id="rId6" display="Dynamic Warm-Up"/>
    <hyperlink ref="L5:Q5" r:id="rId7" display="MB Twist X 15 each side"/>
    <hyperlink ref="L6:Q6" r:id="rId8" display="MB Toe Touches X 10"/>
    <hyperlink ref="L3:Q3" r:id="rId9" display="3-Way Ham Touch X 9/leg"/>
    <hyperlink ref="L4:Q4" r:id="rId10" display="Toe Reach Squat X 10"/>
    <hyperlink ref="V2:AA2" r:id="rId11" display="Dynamic Warm-Up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11:B11" r:id="rId16" display="Back Squat"/>
    <hyperlink ref="A12:B12" r:id="rId17" display="Dynamic Lat Pull"/>
    <hyperlink ref="A13:B13" r:id="rId18" display="DB Incline Fly"/>
    <hyperlink ref="A15:B15" r:id="rId19" display="Bodyweight Squat"/>
    <hyperlink ref="A20:B20" r:id="rId20" display="Bodyweight Squat"/>
    <hyperlink ref="A25:B25" r:id="rId21" display="Bodyweight Squat"/>
    <hyperlink ref="A30:B30" r:id="rId22" display="Bodyweight Squat"/>
    <hyperlink ref="A35:B35" r:id="rId23" display="Bodyweight Squat"/>
    <hyperlink ref="A16:B16" r:id="rId24" display="PB Leg Curl"/>
    <hyperlink ref="A17:B17" r:id="rId25" display="Bench Press"/>
    <hyperlink ref="A18:B18" r:id="rId26" display="DB Curl to Press"/>
    <hyperlink ref="A21:B21" r:id="rId27" display="Piston Squat"/>
    <hyperlink ref="A22:B22" r:id="rId28" display="Sup-Pro Tri Ext"/>
    <hyperlink ref="A23:B23" r:id="rId29" display="MB Twist"/>
    <hyperlink ref="A26:B26" r:id="rId30" display="Alt. Bench Glute Lift"/>
    <hyperlink ref="A27:B27" r:id="rId31" display="OH Lateral Raise"/>
    <hyperlink ref="A28:B28" r:id="rId32" display="Gopher U-Abs"/>
    <hyperlink ref="A31:B31" r:id="rId33" display="DB Twisting Row"/>
    <hyperlink ref="A32:B32" r:id="rId34" display="Close Grip Push-Up"/>
    <hyperlink ref="A33:B33" r:id="rId35" display="Straight Bar Curl"/>
    <hyperlink ref="K11:L11" r:id="rId36" display="Step-Up"/>
    <hyperlink ref="K12:L12" r:id="rId37" display="DB Twisting Row"/>
    <hyperlink ref="K13:L13" r:id="rId38" display="DB Incline Press"/>
    <hyperlink ref="K17:L17" r:id="rId39" display="DB Bench Press"/>
    <hyperlink ref="K18:L18" r:id="rId40" display="Reverse Curl"/>
    <hyperlink ref="K22:L22" r:id="rId41" display="Tricep Push Down"/>
    <hyperlink ref="K23:L23" r:id="rId42" display="Full Bench Curl-Up"/>
    <hyperlink ref="K27:L27" r:id="rId43" display="OH Lateral Raise"/>
    <hyperlink ref="K28:L28" r:id="rId44" display="MB Twist"/>
    <hyperlink ref="K31:L31" r:id="rId45" display="Chin Grip Lat Pull Down"/>
    <hyperlink ref="K32:L32" r:id="rId46" display="DB Tricep Extension"/>
    <hyperlink ref="K33:L33" r:id="rId47" display="Alternating DB Curl"/>
    <hyperlink ref="K26:L26" r:id="rId48" display="DB RDL"/>
    <hyperlink ref="K35:L35" r:id="rId49" display="Bodyweight Squat"/>
    <hyperlink ref="K30:L30" r:id="rId50" display="Bodyweight Squat"/>
    <hyperlink ref="K25:L25" r:id="rId51" display="Bodyweight Squat"/>
    <hyperlink ref="K20:L20" r:id="rId52" display="Bodyweight Squat"/>
    <hyperlink ref="K15:L15" r:id="rId53" display="Bodyweight Squat"/>
    <hyperlink ref="K21:L21" r:id="rId54" display="Piston Squat"/>
    <hyperlink ref="K16:L16" r:id="rId55" display="PB Leg Curl"/>
    <hyperlink ref="U13:V13" r:id="rId56" display="Bench Press"/>
    <hyperlink ref="U12:V12" r:id="rId57" display="Lat Pull Down"/>
    <hyperlink ref="U18:V18" r:id="rId58" display="DB Curl to Press"/>
    <hyperlink ref="U17:V17" r:id="rId59" display="DB Incline Press"/>
    <hyperlink ref="U22:V22" r:id="rId60" display="Sup-Pro Tri Ext"/>
    <hyperlink ref="U23:V23" r:id="rId61" display="MB Twist"/>
    <hyperlink ref="U31:V31" r:id="rId62" display="Chin Grip Lat Pull Down"/>
    <hyperlink ref="U33:V33" r:id="rId63" display="Straight Bar Curl"/>
    <hyperlink ref="U28:V28" r:id="rId64" display="Gopher U-Abs"/>
    <hyperlink ref="U32:V32" r:id="rId65" display="Rev Grip Tri Push Down"/>
    <hyperlink ref="U27:V27" r:id="rId66" display="Arnold Press"/>
    <hyperlink ref="U21:V21" r:id="rId67" display="DB Walking Lunge"/>
    <hyperlink ref="U26:V26" r:id="rId68" display="Alt. Bench Glute Lift"/>
    <hyperlink ref="U16:V16" r:id="rId69" display="DB RDL"/>
    <hyperlink ref="U35:V35" r:id="rId70" display="Bodyweight Squat"/>
    <hyperlink ref="U30:V30" r:id="rId71" display="Bodyweight Squat"/>
    <hyperlink ref="U25:V25" r:id="rId72" display="Bodyweight Squat"/>
    <hyperlink ref="U20:V20" r:id="rId73" display="Bodyweight Squat"/>
    <hyperlink ref="U15:V15" r:id="rId74" display="Bodyweight Squat"/>
    <hyperlink ref="U11:V11" r:id="rId75" display="Piston Squat"/>
  </hyperlinks>
  <pageMargins left="0.45" right="0.2" top="0.25" bottom="0.25" header="0.05" footer="0.05"/>
  <pageSetup scale="99" orientation="landscape" r:id="rId76"/>
  <drawing r:id="rId77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6"/>
  <sheetViews>
    <sheetView workbookViewId="0">
      <selection activeCell="F14" sqref="F14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11" t="s">
        <v>48</v>
      </c>
      <c r="C3" s="212"/>
      <c r="D3" s="212"/>
      <c r="E3" s="212"/>
      <c r="F3" s="212"/>
      <c r="G3" s="213"/>
      <c r="H3" s="5"/>
      <c r="I3" s="3"/>
      <c r="J3" s="24"/>
      <c r="K3" s="206"/>
      <c r="L3" s="211" t="s">
        <v>48</v>
      </c>
      <c r="M3" s="212"/>
      <c r="N3" s="212"/>
      <c r="O3" s="212"/>
      <c r="P3" s="212"/>
      <c r="Q3" s="213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02" t="s">
        <v>47</v>
      </c>
      <c r="C4" s="203"/>
      <c r="D4" s="203"/>
      <c r="E4" s="203"/>
      <c r="F4" s="203"/>
      <c r="G4" s="204"/>
      <c r="H4" s="5"/>
      <c r="I4" s="2"/>
      <c r="J4" s="24"/>
      <c r="K4" s="206"/>
      <c r="L4" s="202" t="s">
        <v>47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02" t="s">
        <v>46</v>
      </c>
      <c r="C5" s="203"/>
      <c r="D5" s="203"/>
      <c r="E5" s="203"/>
      <c r="F5" s="203"/>
      <c r="G5" s="204"/>
      <c r="H5" s="5"/>
      <c r="I5" s="2"/>
      <c r="J5" s="24"/>
      <c r="K5" s="206"/>
      <c r="L5" s="202" t="s">
        <v>46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45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45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261</v>
      </c>
      <c r="D9" s="190"/>
      <c r="E9" s="190"/>
      <c r="F9" s="190"/>
      <c r="G9" s="191" t="s">
        <v>0</v>
      </c>
      <c r="H9" s="192"/>
      <c r="I9" s="193"/>
      <c r="J9" s="24"/>
      <c r="K9" s="196" t="s">
        <v>68</v>
      </c>
      <c r="L9" s="197"/>
      <c r="M9" s="189" t="s">
        <v>261</v>
      </c>
      <c r="N9" s="190"/>
      <c r="O9" s="190"/>
      <c r="P9" s="190"/>
      <c r="Q9" s="191" t="s">
        <v>0</v>
      </c>
      <c r="R9" s="192"/>
      <c r="S9" s="193"/>
      <c r="T9" s="24"/>
      <c r="U9" s="196" t="s">
        <v>69</v>
      </c>
      <c r="V9" s="197"/>
      <c r="W9" s="189" t="s">
        <v>261</v>
      </c>
      <c r="X9" s="190"/>
      <c r="Y9" s="190"/>
      <c r="Z9" s="190"/>
      <c r="AA9" s="191" t="s">
        <v>0</v>
      </c>
      <c r="AB9" s="192"/>
      <c r="AC9" s="193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13</v>
      </c>
      <c r="D11" s="38">
        <f>CEILING(((50%*N8)-2.5),5)</f>
        <v>50</v>
      </c>
      <c r="E11" s="39" t="s">
        <v>60</v>
      </c>
      <c r="F11" s="40">
        <f>CEILING(((60%*N8)-2.5),5)</f>
        <v>60</v>
      </c>
      <c r="G11" s="39">
        <v>3</v>
      </c>
      <c r="H11" s="200"/>
      <c r="I11" s="201"/>
      <c r="J11" s="24"/>
      <c r="K11" s="174" t="s">
        <v>31</v>
      </c>
      <c r="L11" s="175"/>
      <c r="M11" s="37">
        <v>13</v>
      </c>
      <c r="N11" s="41">
        <f>CEILING(((20%*N8)-2.5),5)</f>
        <v>20</v>
      </c>
      <c r="O11" s="39" t="s">
        <v>60</v>
      </c>
      <c r="P11" s="40">
        <f>CEILING(((30%*N8)-2.5),5)</f>
        <v>30</v>
      </c>
      <c r="Q11" s="39">
        <v>3</v>
      </c>
      <c r="R11" s="157" t="s">
        <v>29</v>
      </c>
      <c r="S11" s="158"/>
      <c r="T11" s="24"/>
      <c r="U11" s="174" t="s">
        <v>114</v>
      </c>
      <c r="V11" s="175"/>
      <c r="W11" s="37">
        <v>13</v>
      </c>
      <c r="X11" s="136" t="s">
        <v>59</v>
      </c>
      <c r="Y11" s="137"/>
      <c r="Z11" s="138"/>
      <c r="AA11" s="39">
        <v>3</v>
      </c>
      <c r="AB11" s="149" t="s">
        <v>29</v>
      </c>
      <c r="AC11" s="150"/>
      <c r="AD11" s="1"/>
    </row>
    <row r="12" spans="1:30" ht="12.75" x14ac:dyDescent="0.2">
      <c r="A12" s="172" t="s">
        <v>9</v>
      </c>
      <c r="B12" s="173"/>
      <c r="C12" s="42">
        <v>13</v>
      </c>
      <c r="D12" s="43">
        <f>CEILING(((25%*Q8)-2.5),5)</f>
        <v>25</v>
      </c>
      <c r="E12" s="44" t="s">
        <v>60</v>
      </c>
      <c r="F12" s="45">
        <f>CEILING(((35%*Q8)-2.5),5)</f>
        <v>35</v>
      </c>
      <c r="G12" s="44"/>
      <c r="H12" s="181"/>
      <c r="I12" s="182"/>
      <c r="J12" s="24"/>
      <c r="K12" s="172" t="s">
        <v>21</v>
      </c>
      <c r="L12" s="173"/>
      <c r="M12" s="42">
        <v>13</v>
      </c>
      <c r="N12" s="46">
        <f>CEILING(((10%*Q8)-2.5),5)</f>
        <v>10</v>
      </c>
      <c r="O12" s="47" t="s">
        <v>60</v>
      </c>
      <c r="P12" s="48">
        <f>CEILING(((20%*Q8)-2.5),5)</f>
        <v>20</v>
      </c>
      <c r="Q12" s="44"/>
      <c r="R12" s="181"/>
      <c r="S12" s="182"/>
      <c r="T12" s="24"/>
      <c r="U12" s="172" t="s">
        <v>40</v>
      </c>
      <c r="V12" s="173"/>
      <c r="W12" s="42">
        <v>13</v>
      </c>
      <c r="X12" s="43">
        <f>CEILING(((45%*Q8)-2.5),5)</f>
        <v>45</v>
      </c>
      <c r="Y12" s="44" t="s">
        <v>60</v>
      </c>
      <c r="Z12" s="45">
        <f>CEILING(((55%*Q8)-2.5),5)</f>
        <v>55</v>
      </c>
      <c r="AA12" s="44"/>
      <c r="AB12" s="149"/>
      <c r="AC12" s="150"/>
      <c r="AD12" s="1"/>
    </row>
    <row r="13" spans="1:30" ht="12.75" x14ac:dyDescent="0.2">
      <c r="A13" s="172" t="s">
        <v>10</v>
      </c>
      <c r="B13" s="173"/>
      <c r="C13" s="49">
        <v>13</v>
      </c>
      <c r="D13" s="43">
        <f>CEILING(((5%*Q8)-2.5),5)</f>
        <v>5</v>
      </c>
      <c r="E13" s="44" t="s">
        <v>60</v>
      </c>
      <c r="F13" s="45">
        <f>CEILING(((15%*Q8)-2.5),5)</f>
        <v>15</v>
      </c>
      <c r="G13" s="44"/>
      <c r="H13" s="149"/>
      <c r="I13" s="150"/>
      <c r="J13" s="24"/>
      <c r="K13" s="172" t="s">
        <v>32</v>
      </c>
      <c r="L13" s="173"/>
      <c r="M13" s="49">
        <v>13</v>
      </c>
      <c r="N13" s="43">
        <f>CEILING(((10%*Q8)-2.5),5)</f>
        <v>10</v>
      </c>
      <c r="O13" s="44" t="s">
        <v>60</v>
      </c>
      <c r="P13" s="45">
        <f>CEILING(((20%*Q8)-2.5),5)</f>
        <v>20</v>
      </c>
      <c r="Q13" s="44"/>
      <c r="R13" s="149"/>
      <c r="S13" s="150"/>
      <c r="T13" s="24"/>
      <c r="U13" s="183" t="s">
        <v>15</v>
      </c>
      <c r="V13" s="184"/>
      <c r="W13" s="49">
        <v>13</v>
      </c>
      <c r="X13" s="43">
        <f>CEILING(((50%*Q8)-2.5),5)</f>
        <v>50</v>
      </c>
      <c r="Y13" s="44" t="s">
        <v>60</v>
      </c>
      <c r="Z13" s="45">
        <f>CEILING(((60%*Q8)-2.5),5)</f>
        <v>60</v>
      </c>
      <c r="AA13" s="44"/>
      <c r="AB13" s="149"/>
      <c r="AC13" s="150"/>
      <c r="AD13" s="1"/>
    </row>
    <row r="14" spans="1:30" x14ac:dyDescent="0.2">
      <c r="A14" s="151" t="s">
        <v>11</v>
      </c>
      <c r="B14" s="152"/>
      <c r="C14" s="50" t="s">
        <v>109</v>
      </c>
      <c r="D14" s="43"/>
      <c r="E14" s="44"/>
      <c r="F14" s="45"/>
      <c r="G14" s="51"/>
      <c r="H14" s="149"/>
      <c r="I14" s="150"/>
      <c r="J14" s="24"/>
      <c r="K14" s="151" t="s">
        <v>11</v>
      </c>
      <c r="L14" s="152"/>
      <c r="M14" s="50" t="s">
        <v>109</v>
      </c>
      <c r="N14" s="43"/>
      <c r="O14" s="44"/>
      <c r="P14" s="45"/>
      <c r="Q14" s="51"/>
      <c r="R14" s="149"/>
      <c r="S14" s="150"/>
      <c r="T14" s="24"/>
      <c r="U14" s="151" t="s">
        <v>11</v>
      </c>
      <c r="V14" s="152"/>
      <c r="W14" s="50" t="s">
        <v>109</v>
      </c>
      <c r="X14" s="43"/>
      <c r="Y14" s="44"/>
      <c r="Z14" s="45"/>
      <c r="AA14" s="51"/>
      <c r="AB14" s="149"/>
      <c r="AC14" s="150"/>
      <c r="AD14" s="1"/>
    </row>
    <row r="15" spans="1:30" ht="13.5" thickBot="1" x14ac:dyDescent="0.25">
      <c r="A15" s="170" t="s">
        <v>12</v>
      </c>
      <c r="B15" s="171"/>
      <c r="C15" s="52"/>
      <c r="D15" s="53"/>
      <c r="E15" s="54"/>
      <c r="F15" s="55"/>
      <c r="G15" s="54"/>
      <c r="H15" s="147" t="s">
        <v>28</v>
      </c>
      <c r="I15" s="148"/>
      <c r="J15" s="24"/>
      <c r="K15" s="170" t="s">
        <v>12</v>
      </c>
      <c r="L15" s="171"/>
      <c r="M15" s="52"/>
      <c r="N15" s="53"/>
      <c r="O15" s="54"/>
      <c r="P15" s="55"/>
      <c r="Q15" s="54"/>
      <c r="R15" s="147" t="s">
        <v>28</v>
      </c>
      <c r="S15" s="148"/>
      <c r="T15" s="24"/>
      <c r="U15" s="170" t="s">
        <v>12</v>
      </c>
      <c r="V15" s="171"/>
      <c r="W15" s="52"/>
      <c r="X15" s="53"/>
      <c r="Y15" s="54"/>
      <c r="Z15" s="55"/>
      <c r="AA15" s="54"/>
      <c r="AB15" s="147" t="s">
        <v>28</v>
      </c>
      <c r="AC15" s="148"/>
      <c r="AD15" s="1"/>
    </row>
    <row r="16" spans="1:30" ht="12.75" x14ac:dyDescent="0.2">
      <c r="A16" s="174" t="s">
        <v>14</v>
      </c>
      <c r="B16" s="175"/>
      <c r="C16" s="37">
        <v>13</v>
      </c>
      <c r="D16" s="139" t="s">
        <v>55</v>
      </c>
      <c r="E16" s="140"/>
      <c r="F16" s="141"/>
      <c r="G16" s="56">
        <v>3</v>
      </c>
      <c r="H16" s="157"/>
      <c r="I16" s="158"/>
      <c r="J16" s="24"/>
      <c r="K16" s="174" t="s">
        <v>14</v>
      </c>
      <c r="L16" s="175"/>
      <c r="M16" s="37">
        <v>13</v>
      </c>
      <c r="N16" s="136" t="s">
        <v>55</v>
      </c>
      <c r="O16" s="137"/>
      <c r="P16" s="138"/>
      <c r="Q16" s="39">
        <v>3</v>
      </c>
      <c r="R16" s="157"/>
      <c r="S16" s="158"/>
      <c r="T16" s="24"/>
      <c r="U16" s="174" t="s">
        <v>61</v>
      </c>
      <c r="V16" s="175"/>
      <c r="W16" s="37">
        <v>13</v>
      </c>
      <c r="X16" s="136" t="s">
        <v>55</v>
      </c>
      <c r="Y16" s="137"/>
      <c r="Z16" s="138"/>
      <c r="AA16" s="39">
        <v>3</v>
      </c>
      <c r="AB16" s="157"/>
      <c r="AC16" s="158"/>
      <c r="AD16" s="1"/>
    </row>
    <row r="17" spans="1:30" ht="12.75" x14ac:dyDescent="0.2">
      <c r="A17" s="183" t="s">
        <v>15</v>
      </c>
      <c r="B17" s="184"/>
      <c r="C17" s="42">
        <v>13</v>
      </c>
      <c r="D17" s="43">
        <f>CEILING(((50%*Q8)-2.5),5)</f>
        <v>50</v>
      </c>
      <c r="E17" s="44" t="s">
        <v>60</v>
      </c>
      <c r="F17" s="45">
        <f>CEILING(((60%*Q8)-2.5),5)</f>
        <v>60</v>
      </c>
      <c r="G17" s="44"/>
      <c r="H17" s="185"/>
      <c r="I17" s="186"/>
      <c r="J17" s="24"/>
      <c r="K17" s="172" t="s">
        <v>33</v>
      </c>
      <c r="L17" s="173"/>
      <c r="M17" s="42">
        <v>13</v>
      </c>
      <c r="N17" s="43">
        <f>CEILING(((15%*Q8)-2.5),5)</f>
        <v>15</v>
      </c>
      <c r="O17" s="44" t="s">
        <v>60</v>
      </c>
      <c r="P17" s="45">
        <f>CEILING(((25%*Q8)-2.5),5)</f>
        <v>25</v>
      </c>
      <c r="Q17" s="44"/>
      <c r="R17" s="149"/>
      <c r="S17" s="150"/>
      <c r="T17" s="24"/>
      <c r="U17" s="172" t="s">
        <v>32</v>
      </c>
      <c r="V17" s="173"/>
      <c r="W17" s="42">
        <v>13</v>
      </c>
      <c r="X17" s="43">
        <f>CEILING(((10%*Q8)-2.5),5)</f>
        <v>10</v>
      </c>
      <c r="Y17" s="44" t="s">
        <v>60</v>
      </c>
      <c r="Z17" s="45">
        <f>CEILING(((20%*Q8)-2.5),5)</f>
        <v>20</v>
      </c>
      <c r="AA17" s="44"/>
      <c r="AB17" s="149"/>
      <c r="AC17" s="150"/>
      <c r="AD17" s="1"/>
    </row>
    <row r="18" spans="1:30" ht="12.75" x14ac:dyDescent="0.2">
      <c r="A18" s="172" t="s">
        <v>16</v>
      </c>
      <c r="B18" s="173"/>
      <c r="C18" s="49">
        <v>13</v>
      </c>
      <c r="D18" s="43">
        <f>CEILING(((5%*Q8)-2.5),5)</f>
        <v>5</v>
      </c>
      <c r="E18" s="44" t="s">
        <v>60</v>
      </c>
      <c r="F18" s="45">
        <f>CEILING(((15%*Q8)-2.5),5)</f>
        <v>15</v>
      </c>
      <c r="G18" s="44"/>
      <c r="H18" s="181"/>
      <c r="I18" s="182"/>
      <c r="J18" s="24"/>
      <c r="K18" s="172" t="s">
        <v>34</v>
      </c>
      <c r="L18" s="173"/>
      <c r="M18" s="49">
        <v>13</v>
      </c>
      <c r="N18" s="43">
        <f>CEILING(((15%*Q8)-2.5),5)</f>
        <v>15</v>
      </c>
      <c r="O18" s="44" t="s">
        <v>60</v>
      </c>
      <c r="P18" s="45">
        <f>CEILING(((25%*Q8)-2.5),5)</f>
        <v>25</v>
      </c>
      <c r="Q18" s="44"/>
      <c r="R18" s="149"/>
      <c r="S18" s="150"/>
      <c r="T18" s="24"/>
      <c r="U18" s="172" t="s">
        <v>16</v>
      </c>
      <c r="V18" s="173"/>
      <c r="W18" s="49">
        <v>13</v>
      </c>
      <c r="X18" s="43">
        <f>CEILING(((5%*Q8)-2.5),5)</f>
        <v>5</v>
      </c>
      <c r="Y18" s="44" t="s">
        <v>60</v>
      </c>
      <c r="Z18" s="45">
        <f>CEILING(((15%*Q8)-2.5),5)</f>
        <v>15</v>
      </c>
      <c r="AA18" s="44"/>
      <c r="AB18" s="149"/>
      <c r="AC18" s="150"/>
      <c r="AD18" s="1"/>
    </row>
    <row r="19" spans="1:30" x14ac:dyDescent="0.2">
      <c r="A19" s="187" t="s">
        <v>11</v>
      </c>
      <c r="B19" s="188"/>
      <c r="C19" s="50" t="s">
        <v>109</v>
      </c>
      <c r="D19" s="43"/>
      <c r="E19" s="44"/>
      <c r="F19" s="45"/>
      <c r="G19" s="57"/>
      <c r="H19" s="181"/>
      <c r="I19" s="182"/>
      <c r="J19" s="24"/>
      <c r="K19" s="151" t="s">
        <v>11</v>
      </c>
      <c r="L19" s="152"/>
      <c r="M19" s="50" t="s">
        <v>109</v>
      </c>
      <c r="N19" s="43"/>
      <c r="O19" s="44"/>
      <c r="P19" s="45"/>
      <c r="Q19" s="51"/>
      <c r="R19" s="149"/>
      <c r="S19" s="150"/>
      <c r="T19" s="24"/>
      <c r="U19" s="151" t="s">
        <v>11</v>
      </c>
      <c r="V19" s="152"/>
      <c r="W19" s="50" t="s">
        <v>109</v>
      </c>
      <c r="X19" s="43"/>
      <c r="Y19" s="44"/>
      <c r="Z19" s="45"/>
      <c r="AA19" s="51"/>
      <c r="AB19" s="149"/>
      <c r="AC19" s="150"/>
      <c r="AD19" s="1"/>
    </row>
    <row r="20" spans="1:30" ht="13.5" thickBot="1" x14ac:dyDescent="0.25">
      <c r="A20" s="170" t="s">
        <v>12</v>
      </c>
      <c r="B20" s="171"/>
      <c r="C20" s="52"/>
      <c r="D20" s="53"/>
      <c r="E20" s="54"/>
      <c r="F20" s="55"/>
      <c r="G20" s="54"/>
      <c r="H20" s="147" t="s">
        <v>28</v>
      </c>
      <c r="I20" s="148"/>
      <c r="J20" s="24"/>
      <c r="K20" s="170" t="s">
        <v>12</v>
      </c>
      <c r="L20" s="171"/>
      <c r="M20" s="52"/>
      <c r="N20" s="53"/>
      <c r="O20" s="54"/>
      <c r="P20" s="55"/>
      <c r="Q20" s="54"/>
      <c r="R20" s="147" t="s">
        <v>28</v>
      </c>
      <c r="S20" s="148"/>
      <c r="T20" s="24"/>
      <c r="U20" s="170" t="s">
        <v>12</v>
      </c>
      <c r="V20" s="171"/>
      <c r="W20" s="52"/>
      <c r="X20" s="53"/>
      <c r="Y20" s="54"/>
      <c r="Z20" s="55"/>
      <c r="AA20" s="54"/>
      <c r="AB20" s="147" t="s">
        <v>28</v>
      </c>
      <c r="AC20" s="148"/>
      <c r="AD20" s="1"/>
    </row>
    <row r="21" spans="1:30" ht="12.75" x14ac:dyDescent="0.2">
      <c r="A21" s="174" t="s">
        <v>114</v>
      </c>
      <c r="B21" s="175"/>
      <c r="C21" s="37">
        <v>13</v>
      </c>
      <c r="D21" s="139" t="s">
        <v>56</v>
      </c>
      <c r="E21" s="140"/>
      <c r="F21" s="141"/>
      <c r="G21" s="56">
        <v>3</v>
      </c>
      <c r="H21" s="157" t="s">
        <v>29</v>
      </c>
      <c r="I21" s="158"/>
      <c r="J21" s="24"/>
      <c r="K21" s="174" t="s">
        <v>114</v>
      </c>
      <c r="L21" s="175"/>
      <c r="M21" s="37">
        <v>13</v>
      </c>
      <c r="N21" s="136" t="s">
        <v>59</v>
      </c>
      <c r="O21" s="137"/>
      <c r="P21" s="138"/>
      <c r="Q21" s="39">
        <v>3</v>
      </c>
      <c r="R21" s="157" t="s">
        <v>29</v>
      </c>
      <c r="S21" s="158"/>
      <c r="T21" s="24"/>
      <c r="U21" s="174" t="s">
        <v>41</v>
      </c>
      <c r="V21" s="175"/>
      <c r="W21" s="37">
        <v>13</v>
      </c>
      <c r="X21" s="38">
        <f>CEILING(((20%*N8)-2.5),5)</f>
        <v>20</v>
      </c>
      <c r="Y21" s="39" t="s">
        <v>60</v>
      </c>
      <c r="Z21" s="40">
        <f>CEILING(((30%*N8)-2.5),5)</f>
        <v>30</v>
      </c>
      <c r="AA21" s="39">
        <v>3</v>
      </c>
      <c r="AB21" s="157" t="s">
        <v>29</v>
      </c>
      <c r="AC21" s="158"/>
      <c r="AD21" s="1"/>
    </row>
    <row r="22" spans="1:30" ht="12.75" x14ac:dyDescent="0.2">
      <c r="A22" s="183" t="s">
        <v>17</v>
      </c>
      <c r="B22" s="184"/>
      <c r="C22" s="42">
        <v>13</v>
      </c>
      <c r="D22" s="43">
        <f>CEILING(((5%*Q8)-2.5),5)</f>
        <v>5</v>
      </c>
      <c r="E22" s="44" t="s">
        <v>60</v>
      </c>
      <c r="F22" s="45">
        <f>CEILING(((15%*Q8)-2.5),5)</f>
        <v>15</v>
      </c>
      <c r="G22" s="44"/>
      <c r="H22" s="185"/>
      <c r="I22" s="186"/>
      <c r="J22" s="24"/>
      <c r="K22" s="172" t="s">
        <v>35</v>
      </c>
      <c r="L22" s="173"/>
      <c r="M22" s="42">
        <v>13</v>
      </c>
      <c r="N22" s="43">
        <f>CEILING(((25%*Q8)-2.5),5)</f>
        <v>25</v>
      </c>
      <c r="O22" s="44" t="s">
        <v>60</v>
      </c>
      <c r="P22" s="45">
        <f>CEILING(((35%*Q8)-2.5),5)</f>
        <v>35</v>
      </c>
      <c r="Q22" s="44"/>
      <c r="R22" s="149"/>
      <c r="S22" s="150"/>
      <c r="T22" s="24"/>
      <c r="U22" s="183" t="s">
        <v>17</v>
      </c>
      <c r="V22" s="184"/>
      <c r="W22" s="42">
        <v>13</v>
      </c>
      <c r="X22" s="43">
        <f>CEILING(((5%*Q8)-2.5),5)</f>
        <v>5</v>
      </c>
      <c r="Y22" s="44" t="s">
        <v>60</v>
      </c>
      <c r="Z22" s="45">
        <f>CEILING(((15%*Q8)-2.5),5)</f>
        <v>15</v>
      </c>
      <c r="AA22" s="44"/>
      <c r="AB22" s="149"/>
      <c r="AC22" s="150"/>
      <c r="AD22" s="1"/>
    </row>
    <row r="23" spans="1:30" ht="12.75" x14ac:dyDescent="0.2">
      <c r="A23" s="172" t="s">
        <v>18</v>
      </c>
      <c r="B23" s="173"/>
      <c r="C23" s="49">
        <v>13</v>
      </c>
      <c r="D23" s="142" t="s">
        <v>57</v>
      </c>
      <c r="E23" s="143"/>
      <c r="F23" s="144"/>
      <c r="G23" s="44"/>
      <c r="H23" s="149" t="s">
        <v>30</v>
      </c>
      <c r="I23" s="150"/>
      <c r="J23" s="24"/>
      <c r="K23" s="172" t="s">
        <v>36</v>
      </c>
      <c r="L23" s="173"/>
      <c r="M23" s="49">
        <v>13</v>
      </c>
      <c r="N23" s="142" t="s">
        <v>59</v>
      </c>
      <c r="O23" s="143"/>
      <c r="P23" s="144"/>
      <c r="Q23" s="44"/>
      <c r="R23" s="149"/>
      <c r="S23" s="150"/>
      <c r="T23" s="24"/>
      <c r="U23" s="172" t="s">
        <v>18</v>
      </c>
      <c r="V23" s="173"/>
      <c r="W23" s="49">
        <v>13</v>
      </c>
      <c r="X23" s="142" t="s">
        <v>57</v>
      </c>
      <c r="Y23" s="143"/>
      <c r="Z23" s="144"/>
      <c r="AA23" s="44"/>
      <c r="AB23" s="149"/>
      <c r="AC23" s="150"/>
      <c r="AD23" s="1"/>
    </row>
    <row r="24" spans="1:30" x14ac:dyDescent="0.2">
      <c r="A24" s="151" t="s">
        <v>11</v>
      </c>
      <c r="B24" s="152"/>
      <c r="C24" s="50" t="s">
        <v>109</v>
      </c>
      <c r="D24" s="43"/>
      <c r="E24" s="44"/>
      <c r="F24" s="45"/>
      <c r="G24" s="51"/>
      <c r="H24" s="181"/>
      <c r="I24" s="182"/>
      <c r="J24" s="24"/>
      <c r="K24" s="151" t="s">
        <v>11</v>
      </c>
      <c r="L24" s="152"/>
      <c r="M24" s="50" t="s">
        <v>109</v>
      </c>
      <c r="N24" s="43"/>
      <c r="O24" s="44"/>
      <c r="P24" s="45"/>
      <c r="Q24" s="51"/>
      <c r="R24" s="149"/>
      <c r="S24" s="150"/>
      <c r="T24" s="24"/>
      <c r="U24" s="151" t="s">
        <v>11</v>
      </c>
      <c r="V24" s="152"/>
      <c r="W24" s="50" t="s">
        <v>109</v>
      </c>
      <c r="X24" s="43"/>
      <c r="Y24" s="44"/>
      <c r="Z24" s="45"/>
      <c r="AA24" s="51"/>
      <c r="AB24" s="149" t="s">
        <v>30</v>
      </c>
      <c r="AC24" s="150"/>
      <c r="AD24" s="1"/>
    </row>
    <row r="25" spans="1:30" ht="13.5" thickBot="1" x14ac:dyDescent="0.25">
      <c r="A25" s="170" t="s">
        <v>12</v>
      </c>
      <c r="B25" s="171"/>
      <c r="C25" s="52"/>
      <c r="D25" s="53"/>
      <c r="E25" s="54"/>
      <c r="F25" s="55"/>
      <c r="G25" s="54"/>
      <c r="H25" s="147" t="s">
        <v>28</v>
      </c>
      <c r="I25" s="148"/>
      <c r="J25" s="24"/>
      <c r="K25" s="170" t="s">
        <v>12</v>
      </c>
      <c r="L25" s="171"/>
      <c r="M25" s="52"/>
      <c r="N25" s="53"/>
      <c r="O25" s="54"/>
      <c r="P25" s="55"/>
      <c r="Q25" s="54"/>
      <c r="R25" s="147" t="s">
        <v>28</v>
      </c>
      <c r="S25" s="148"/>
      <c r="T25" s="24"/>
      <c r="U25" s="170" t="s">
        <v>12</v>
      </c>
      <c r="V25" s="171"/>
      <c r="W25" s="52"/>
      <c r="X25" s="53"/>
      <c r="Y25" s="54"/>
      <c r="Z25" s="55"/>
      <c r="AA25" s="54"/>
      <c r="AB25" s="147" t="s">
        <v>28</v>
      </c>
      <c r="AC25" s="148"/>
      <c r="AD25" s="1"/>
    </row>
    <row r="26" spans="1:30" ht="12.75" x14ac:dyDescent="0.2">
      <c r="A26" s="174" t="s">
        <v>112</v>
      </c>
      <c r="B26" s="175"/>
      <c r="C26" s="37">
        <v>13</v>
      </c>
      <c r="D26" s="136" t="s">
        <v>59</v>
      </c>
      <c r="E26" s="137"/>
      <c r="F26" s="138"/>
      <c r="G26" s="39">
        <v>3</v>
      </c>
      <c r="H26" s="176"/>
      <c r="I26" s="177"/>
      <c r="J26" s="24"/>
      <c r="K26" s="174" t="s">
        <v>61</v>
      </c>
      <c r="L26" s="175"/>
      <c r="M26" s="37">
        <v>13</v>
      </c>
      <c r="N26" s="58">
        <f>CEILING(((15%*N8)-2.5),5)</f>
        <v>15</v>
      </c>
      <c r="O26" s="39"/>
      <c r="P26" s="59">
        <f>CEILING(((20%*N8)-2.5),5)</f>
        <v>20</v>
      </c>
      <c r="Q26" s="39">
        <v>3</v>
      </c>
      <c r="R26" s="157"/>
      <c r="S26" s="158"/>
      <c r="T26" s="24"/>
      <c r="U26" s="174" t="s">
        <v>112</v>
      </c>
      <c r="V26" s="175"/>
      <c r="W26" s="37">
        <v>13</v>
      </c>
      <c r="X26" s="136" t="s">
        <v>59</v>
      </c>
      <c r="Y26" s="137"/>
      <c r="Z26" s="138"/>
      <c r="AA26" s="39">
        <v>3</v>
      </c>
      <c r="AB26" s="157"/>
      <c r="AC26" s="158"/>
      <c r="AD26" s="1"/>
    </row>
    <row r="27" spans="1:30" ht="12.75" x14ac:dyDescent="0.2">
      <c r="A27" s="172" t="s">
        <v>19</v>
      </c>
      <c r="B27" s="173"/>
      <c r="C27" s="42">
        <v>13</v>
      </c>
      <c r="D27" s="43">
        <f>CEILING(((3%*Q8)-2.5),5)</f>
        <v>5</v>
      </c>
      <c r="E27" s="44" t="s">
        <v>60</v>
      </c>
      <c r="F27" s="45">
        <f>CEILING(((8%*Q8)-2.5),5)</f>
        <v>10</v>
      </c>
      <c r="G27" s="44"/>
      <c r="H27" s="179"/>
      <c r="I27" s="180"/>
      <c r="J27" s="24"/>
      <c r="K27" s="172" t="s">
        <v>19</v>
      </c>
      <c r="L27" s="173"/>
      <c r="M27" s="42">
        <v>13</v>
      </c>
      <c r="N27" s="43">
        <f>CEILING(((3%*Q8)-2.5),5)</f>
        <v>5</v>
      </c>
      <c r="O27" s="44" t="s">
        <v>60</v>
      </c>
      <c r="P27" s="45">
        <f>CEILING(((8%*Q8)-2.5),5)</f>
        <v>10</v>
      </c>
      <c r="Q27" s="44"/>
      <c r="R27" s="149"/>
      <c r="S27" s="150"/>
      <c r="T27" s="24"/>
      <c r="U27" s="172" t="s">
        <v>42</v>
      </c>
      <c r="V27" s="173"/>
      <c r="W27" s="42">
        <v>13</v>
      </c>
      <c r="X27" s="43">
        <f>CEILING(((10%*Q8)-2.5),5)</f>
        <v>10</v>
      </c>
      <c r="Y27" s="44" t="s">
        <v>60</v>
      </c>
      <c r="Z27" s="45">
        <f>CEILING(((15%*Q8)-2.5),5)</f>
        <v>15</v>
      </c>
      <c r="AA27" s="44"/>
      <c r="AB27" s="149"/>
      <c r="AC27" s="150"/>
      <c r="AD27" s="1"/>
    </row>
    <row r="28" spans="1:30" ht="12.75" x14ac:dyDescent="0.2">
      <c r="A28" s="172" t="s">
        <v>20</v>
      </c>
      <c r="B28" s="173"/>
      <c r="C28" s="49">
        <v>13</v>
      </c>
      <c r="D28" s="142" t="s">
        <v>58</v>
      </c>
      <c r="E28" s="143"/>
      <c r="F28" s="144"/>
      <c r="G28" s="44"/>
      <c r="H28" s="149" t="s">
        <v>30</v>
      </c>
      <c r="I28" s="150"/>
      <c r="J28" s="24"/>
      <c r="K28" s="172" t="s">
        <v>18</v>
      </c>
      <c r="L28" s="173"/>
      <c r="M28" s="49">
        <v>13</v>
      </c>
      <c r="N28" s="142" t="s">
        <v>57</v>
      </c>
      <c r="O28" s="143"/>
      <c r="P28" s="144"/>
      <c r="Q28" s="44"/>
      <c r="R28" s="149" t="s">
        <v>30</v>
      </c>
      <c r="S28" s="150"/>
      <c r="T28" s="24"/>
      <c r="U28" s="172" t="s">
        <v>20</v>
      </c>
      <c r="V28" s="173"/>
      <c r="W28" s="49">
        <v>13</v>
      </c>
      <c r="X28" s="142" t="s">
        <v>58</v>
      </c>
      <c r="Y28" s="143"/>
      <c r="Z28" s="144"/>
      <c r="AA28" s="44"/>
      <c r="AB28" s="149"/>
      <c r="AC28" s="150"/>
      <c r="AD28" s="1"/>
    </row>
    <row r="29" spans="1:30" x14ac:dyDescent="0.2">
      <c r="A29" s="151" t="s">
        <v>11</v>
      </c>
      <c r="B29" s="152"/>
      <c r="C29" s="50" t="s">
        <v>109</v>
      </c>
      <c r="D29" s="43"/>
      <c r="E29" s="44"/>
      <c r="F29" s="45"/>
      <c r="G29" s="51"/>
      <c r="H29" s="149"/>
      <c r="I29" s="150"/>
      <c r="J29" s="24"/>
      <c r="K29" s="151" t="s">
        <v>11</v>
      </c>
      <c r="L29" s="152"/>
      <c r="M29" s="50" t="s">
        <v>109</v>
      </c>
      <c r="N29" s="43"/>
      <c r="O29" s="44"/>
      <c r="P29" s="45"/>
      <c r="Q29" s="51"/>
      <c r="R29" s="149"/>
      <c r="S29" s="150"/>
      <c r="T29" s="24"/>
      <c r="U29" s="151" t="s">
        <v>11</v>
      </c>
      <c r="V29" s="152"/>
      <c r="W29" s="50" t="s">
        <v>109</v>
      </c>
      <c r="X29" s="43"/>
      <c r="Y29" s="44"/>
      <c r="Z29" s="45"/>
      <c r="AA29" s="51"/>
      <c r="AB29" s="149"/>
      <c r="AC29" s="150"/>
      <c r="AD29" s="1"/>
    </row>
    <row r="30" spans="1:30" ht="13.5" thickBot="1" x14ac:dyDescent="0.25">
      <c r="A30" s="170" t="s">
        <v>12</v>
      </c>
      <c r="B30" s="171"/>
      <c r="C30" s="52"/>
      <c r="D30" s="53"/>
      <c r="E30" s="54"/>
      <c r="F30" s="55"/>
      <c r="G30" s="54"/>
      <c r="H30" s="147" t="s">
        <v>28</v>
      </c>
      <c r="I30" s="178"/>
      <c r="J30" s="24"/>
      <c r="K30" s="170" t="s">
        <v>12</v>
      </c>
      <c r="L30" s="171"/>
      <c r="M30" s="52"/>
      <c r="N30" s="53"/>
      <c r="O30" s="54"/>
      <c r="P30" s="55"/>
      <c r="Q30" s="54"/>
      <c r="R30" s="147" t="s">
        <v>28</v>
      </c>
      <c r="S30" s="148"/>
      <c r="T30" s="24"/>
      <c r="U30" s="170" t="s">
        <v>12</v>
      </c>
      <c r="V30" s="171"/>
      <c r="W30" s="52"/>
      <c r="X30" s="53"/>
      <c r="Y30" s="54"/>
      <c r="Z30" s="55"/>
      <c r="AA30" s="54"/>
      <c r="AB30" s="147" t="s">
        <v>28</v>
      </c>
      <c r="AC30" s="148"/>
      <c r="AD30" s="1"/>
    </row>
    <row r="31" spans="1:30" ht="12.75" x14ac:dyDescent="0.2">
      <c r="A31" s="174" t="s">
        <v>21</v>
      </c>
      <c r="B31" s="175"/>
      <c r="C31" s="37">
        <v>13</v>
      </c>
      <c r="D31" s="38">
        <f>CEILING(((10%*Q8)-2.5),5)</f>
        <v>10</v>
      </c>
      <c r="E31" s="39" t="s">
        <v>60</v>
      </c>
      <c r="F31" s="40">
        <f>CEILING(((20%*Q8)-2.5),5)</f>
        <v>20</v>
      </c>
      <c r="G31" s="39">
        <v>3</v>
      </c>
      <c r="H31" s="176"/>
      <c r="I31" s="177"/>
      <c r="J31" s="24"/>
      <c r="K31" s="174" t="s">
        <v>37</v>
      </c>
      <c r="L31" s="175"/>
      <c r="M31" s="37">
        <v>13</v>
      </c>
      <c r="N31" s="38">
        <f>CEILING(((40%*Q8)-2.5),5)</f>
        <v>40</v>
      </c>
      <c r="O31" s="39" t="s">
        <v>60</v>
      </c>
      <c r="P31" s="40">
        <f>CEILING(((50%*Q8)-2.5),5)</f>
        <v>50</v>
      </c>
      <c r="Q31" s="39">
        <v>3</v>
      </c>
      <c r="R31" s="157"/>
      <c r="S31" s="158"/>
      <c r="T31" s="24"/>
      <c r="U31" s="174" t="s">
        <v>37</v>
      </c>
      <c r="V31" s="175"/>
      <c r="W31" s="37">
        <v>13</v>
      </c>
      <c r="X31" s="38">
        <f>CEILING(((40%*Q8)-2.5),5)</f>
        <v>40</v>
      </c>
      <c r="Y31" s="39" t="s">
        <v>60</v>
      </c>
      <c r="Z31" s="40">
        <f>CEILING(((50%*Q8)-2.5),5)</f>
        <v>50</v>
      </c>
      <c r="AA31" s="39">
        <v>3</v>
      </c>
      <c r="AB31" s="157"/>
      <c r="AC31" s="158"/>
      <c r="AD31" s="1"/>
    </row>
    <row r="32" spans="1:30" ht="12.75" x14ac:dyDescent="0.2">
      <c r="A32" s="172" t="s">
        <v>22</v>
      </c>
      <c r="B32" s="173"/>
      <c r="C32" s="42">
        <v>13</v>
      </c>
      <c r="D32" s="142" t="s">
        <v>59</v>
      </c>
      <c r="E32" s="143"/>
      <c r="F32" s="144"/>
      <c r="G32" s="44"/>
      <c r="H32" s="149"/>
      <c r="I32" s="150"/>
      <c r="J32" s="24"/>
      <c r="K32" s="172" t="s">
        <v>38</v>
      </c>
      <c r="L32" s="173"/>
      <c r="M32" s="42">
        <v>13</v>
      </c>
      <c r="N32" s="43">
        <f>CEILING(((5%*Q8)-2.5),5)</f>
        <v>5</v>
      </c>
      <c r="O32" s="44" t="s">
        <v>60</v>
      </c>
      <c r="P32" s="45">
        <f>CEILING(((15%*Q8)-2.5),5)</f>
        <v>15</v>
      </c>
      <c r="Q32" s="44"/>
      <c r="R32" s="149"/>
      <c r="S32" s="150"/>
      <c r="T32" s="24"/>
      <c r="U32" s="172" t="s">
        <v>43</v>
      </c>
      <c r="V32" s="173"/>
      <c r="W32" s="42">
        <v>13</v>
      </c>
      <c r="X32" s="43">
        <f>CEILING(((25%*Q8)-2.5),5)</f>
        <v>25</v>
      </c>
      <c r="Y32" s="44" t="s">
        <v>60</v>
      </c>
      <c r="Z32" s="45">
        <f>CEILING(((35%*Q8)-2.5),5)</f>
        <v>35</v>
      </c>
      <c r="AA32" s="44"/>
      <c r="AB32" s="149"/>
      <c r="AC32" s="150"/>
      <c r="AD32" s="1"/>
    </row>
    <row r="33" spans="1:30" ht="12.75" x14ac:dyDescent="0.2">
      <c r="A33" s="172" t="s">
        <v>23</v>
      </c>
      <c r="B33" s="173"/>
      <c r="C33" s="49">
        <v>13</v>
      </c>
      <c r="D33" s="43">
        <f>CEILING(((15%*Q8)-2.5),5)</f>
        <v>15</v>
      </c>
      <c r="E33" s="44" t="s">
        <v>60</v>
      </c>
      <c r="F33" s="45">
        <f>CEILING(((25%*Q8)-2.5),5)</f>
        <v>25</v>
      </c>
      <c r="G33" s="44"/>
      <c r="H33" s="149"/>
      <c r="I33" s="150"/>
      <c r="J33" s="24"/>
      <c r="K33" s="172" t="s">
        <v>39</v>
      </c>
      <c r="L33" s="173"/>
      <c r="M33" s="49">
        <v>13</v>
      </c>
      <c r="N33" s="43">
        <f>CEILING(((5%*Q8)-2.5),5)</f>
        <v>5</v>
      </c>
      <c r="O33" s="44" t="s">
        <v>60</v>
      </c>
      <c r="P33" s="45">
        <f>CEILING(((15%*Q8)-2.5),5)</f>
        <v>15</v>
      </c>
      <c r="Q33" s="44"/>
      <c r="R33" s="149"/>
      <c r="S33" s="150"/>
      <c r="T33" s="24"/>
      <c r="U33" s="172" t="s">
        <v>23</v>
      </c>
      <c r="V33" s="173"/>
      <c r="W33" s="49">
        <v>13</v>
      </c>
      <c r="X33" s="43">
        <f>CEILING(((15%*Q8)-2.5),5)</f>
        <v>15</v>
      </c>
      <c r="Y33" s="44" t="s">
        <v>60</v>
      </c>
      <c r="Z33" s="45">
        <f>CEILING(((25%*Q8)-2.5),5)</f>
        <v>25</v>
      </c>
      <c r="AA33" s="44"/>
      <c r="AB33" s="149"/>
      <c r="AC33" s="150"/>
      <c r="AD33" s="1"/>
    </row>
    <row r="34" spans="1:30" x14ac:dyDescent="0.2">
      <c r="A34" s="151" t="s">
        <v>11</v>
      </c>
      <c r="B34" s="152"/>
      <c r="C34" s="50" t="s">
        <v>109</v>
      </c>
      <c r="D34" s="43"/>
      <c r="E34" s="44"/>
      <c r="F34" s="45"/>
      <c r="G34" s="51"/>
      <c r="H34" s="149"/>
      <c r="I34" s="150"/>
      <c r="J34" s="24"/>
      <c r="K34" s="151" t="s">
        <v>11</v>
      </c>
      <c r="L34" s="152"/>
      <c r="M34" s="50" t="s">
        <v>109</v>
      </c>
      <c r="N34" s="43"/>
      <c r="O34" s="44"/>
      <c r="P34" s="45"/>
      <c r="Q34" s="51"/>
      <c r="R34" s="149"/>
      <c r="S34" s="150"/>
      <c r="T34" s="24"/>
      <c r="U34" s="151" t="s">
        <v>11</v>
      </c>
      <c r="V34" s="152"/>
      <c r="W34" s="50" t="s">
        <v>109</v>
      </c>
      <c r="X34" s="43"/>
      <c r="Y34" s="44"/>
      <c r="Z34" s="45"/>
      <c r="AA34" s="57"/>
      <c r="AB34" s="149"/>
      <c r="AC34" s="150"/>
      <c r="AD34" s="1"/>
    </row>
    <row r="35" spans="1:30" ht="13.5" thickBot="1" x14ac:dyDescent="0.25">
      <c r="A35" s="170" t="s">
        <v>12</v>
      </c>
      <c r="B35" s="171"/>
      <c r="C35" s="52"/>
      <c r="D35" s="53"/>
      <c r="E35" s="54"/>
      <c r="F35" s="55"/>
      <c r="G35" s="54"/>
      <c r="H35" s="147" t="s">
        <v>28</v>
      </c>
      <c r="I35" s="148"/>
      <c r="J35" s="24"/>
      <c r="K35" s="170" t="s">
        <v>12</v>
      </c>
      <c r="L35" s="171"/>
      <c r="M35" s="52"/>
      <c r="N35" s="53"/>
      <c r="O35" s="54"/>
      <c r="P35" s="55"/>
      <c r="Q35" s="54"/>
      <c r="R35" s="147" t="s">
        <v>28</v>
      </c>
      <c r="S35" s="148"/>
      <c r="T35" s="24"/>
      <c r="U35" s="170" t="s">
        <v>12</v>
      </c>
      <c r="V35" s="171"/>
      <c r="W35" s="52"/>
      <c r="X35" s="53"/>
      <c r="Y35" s="54"/>
      <c r="Z35" s="55"/>
      <c r="AA35" s="54"/>
      <c r="AB35" s="147" t="s">
        <v>28</v>
      </c>
      <c r="AC35" s="148"/>
      <c r="AD35" s="1"/>
    </row>
    <row r="36" spans="1:30" x14ac:dyDescent="0.2">
      <c r="A36" s="153"/>
      <c r="B36" s="154"/>
      <c r="C36" s="37"/>
      <c r="D36" s="38"/>
      <c r="E36" s="39"/>
      <c r="F36" s="40"/>
      <c r="G36" s="39"/>
      <c r="H36" s="157"/>
      <c r="I36" s="158"/>
      <c r="J36" s="24"/>
      <c r="K36" s="153"/>
      <c r="L36" s="154"/>
      <c r="M36" s="37"/>
      <c r="N36" s="38"/>
      <c r="O36" s="39"/>
      <c r="P36" s="40"/>
      <c r="Q36" s="39"/>
      <c r="R36" s="157"/>
      <c r="S36" s="158"/>
      <c r="T36" s="24"/>
      <c r="U36" s="153"/>
      <c r="V36" s="154"/>
      <c r="W36" s="37"/>
      <c r="X36" s="38"/>
      <c r="Y36" s="39"/>
      <c r="Z36" s="40"/>
      <c r="AA36" s="39"/>
      <c r="AB36" s="157"/>
      <c r="AC36" s="158"/>
      <c r="AD36" s="1"/>
    </row>
    <row r="37" spans="1:30" ht="15" customHeight="1" x14ac:dyDescent="0.2">
      <c r="A37" s="166" t="s">
        <v>24</v>
      </c>
      <c r="B37" s="167"/>
      <c r="C37" s="167"/>
      <c r="D37" s="167"/>
      <c r="E37" s="167"/>
      <c r="F37" s="167"/>
      <c r="G37" s="167"/>
      <c r="H37" s="167"/>
      <c r="I37" s="168"/>
      <c r="J37" s="24"/>
      <c r="K37" s="151"/>
      <c r="L37" s="152"/>
      <c r="M37" s="42"/>
      <c r="N37" s="43"/>
      <c r="O37" s="44"/>
      <c r="P37" s="45"/>
      <c r="Q37" s="44"/>
      <c r="R37" s="149"/>
      <c r="S37" s="150"/>
      <c r="T37" s="24"/>
      <c r="U37" s="151"/>
      <c r="V37" s="152"/>
      <c r="W37" s="49"/>
      <c r="X37" s="43"/>
      <c r="Y37" s="44"/>
      <c r="Z37" s="45"/>
      <c r="AA37" s="44"/>
      <c r="AB37" s="149"/>
      <c r="AC37" s="150"/>
      <c r="AD37" s="1"/>
    </row>
    <row r="38" spans="1:30" x14ac:dyDescent="0.2">
      <c r="A38" s="162" t="s">
        <v>25</v>
      </c>
      <c r="B38" s="169"/>
      <c r="C38" s="169"/>
      <c r="D38" s="169"/>
      <c r="E38" s="169"/>
      <c r="F38" s="169"/>
      <c r="G38" s="169"/>
      <c r="H38" s="169"/>
      <c r="I38" s="163"/>
      <c r="J38" s="24"/>
      <c r="K38" s="164"/>
      <c r="L38" s="165"/>
      <c r="M38" s="49"/>
      <c r="N38" s="43"/>
      <c r="O38" s="44"/>
      <c r="P38" s="45"/>
      <c r="Q38" s="44"/>
      <c r="R38" s="149"/>
      <c r="S38" s="150"/>
      <c r="T38" s="24"/>
      <c r="U38" s="164"/>
      <c r="V38" s="165"/>
      <c r="W38" s="49"/>
      <c r="X38" s="43"/>
      <c r="Y38" s="44"/>
      <c r="Z38" s="45"/>
      <c r="AA38" s="44"/>
      <c r="AB38" s="149"/>
      <c r="AC38" s="150"/>
      <c r="AD38" s="1"/>
    </row>
    <row r="39" spans="1:30" ht="15" customHeight="1" x14ac:dyDescent="0.2">
      <c r="A39" s="166" t="s">
        <v>26</v>
      </c>
      <c r="B39" s="167"/>
      <c r="C39" s="167"/>
      <c r="D39" s="167"/>
      <c r="E39" s="167"/>
      <c r="F39" s="167"/>
      <c r="G39" s="167"/>
      <c r="H39" s="167"/>
      <c r="I39" s="168"/>
      <c r="J39" s="24"/>
      <c r="K39" s="151"/>
      <c r="L39" s="152"/>
      <c r="M39" s="50"/>
      <c r="N39" s="43"/>
      <c r="O39" s="44"/>
      <c r="P39" s="45"/>
      <c r="Q39" s="57"/>
      <c r="R39" s="149"/>
      <c r="S39" s="150"/>
      <c r="T39" s="24"/>
      <c r="U39" s="151"/>
      <c r="V39" s="152"/>
      <c r="W39" s="60"/>
      <c r="X39" s="43"/>
      <c r="Y39" s="44"/>
      <c r="Z39" s="45"/>
      <c r="AA39" s="57"/>
      <c r="AB39" s="149"/>
      <c r="AC39" s="150"/>
      <c r="AD39" s="1"/>
    </row>
    <row r="40" spans="1:30" ht="12.75" thickBot="1" x14ac:dyDescent="0.25">
      <c r="A40" s="159" t="s">
        <v>27</v>
      </c>
      <c r="B40" s="160"/>
      <c r="C40" s="160"/>
      <c r="D40" s="160"/>
      <c r="E40" s="160"/>
      <c r="F40" s="160"/>
      <c r="G40" s="160"/>
      <c r="H40" s="160"/>
      <c r="I40" s="161"/>
      <c r="J40" s="24"/>
      <c r="K40" s="145"/>
      <c r="L40" s="146"/>
      <c r="M40" s="52"/>
      <c r="N40" s="53"/>
      <c r="O40" s="54"/>
      <c r="P40" s="55"/>
      <c r="Q40" s="54"/>
      <c r="R40" s="147"/>
      <c r="S40" s="148"/>
      <c r="T40" s="24"/>
      <c r="U40" s="145"/>
      <c r="V40" s="146"/>
      <c r="W40" s="52"/>
      <c r="X40" s="53"/>
      <c r="Y40" s="54"/>
      <c r="Z40" s="55"/>
      <c r="AA40" s="54"/>
      <c r="AB40" s="147"/>
      <c r="AC40" s="148"/>
      <c r="AD40" s="1"/>
    </row>
    <row r="41" spans="1:30" x14ac:dyDescent="0.2">
      <c r="A41" s="155"/>
      <c r="B41" s="156"/>
      <c r="C41" s="37"/>
      <c r="D41" s="38"/>
      <c r="E41" s="39"/>
      <c r="F41" s="40"/>
      <c r="G41" s="39"/>
      <c r="H41" s="157"/>
      <c r="I41" s="158"/>
      <c r="J41" s="24"/>
      <c r="K41" s="153"/>
      <c r="L41" s="154"/>
      <c r="M41" s="37"/>
      <c r="N41" s="38"/>
      <c r="O41" s="39"/>
      <c r="P41" s="40"/>
      <c r="Q41" s="39"/>
      <c r="R41" s="157"/>
      <c r="S41" s="158"/>
      <c r="T41" s="24"/>
      <c r="U41" s="153"/>
      <c r="V41" s="154"/>
      <c r="W41" s="37"/>
      <c r="X41" s="38"/>
      <c r="Y41" s="39"/>
      <c r="Z41" s="40"/>
      <c r="AA41" s="39"/>
      <c r="AB41" s="157"/>
      <c r="AC41" s="158"/>
      <c r="AD41" s="1"/>
    </row>
    <row r="42" spans="1:30" ht="15" customHeight="1" x14ac:dyDescent="0.2">
      <c r="A42" s="61"/>
      <c r="B42" s="62"/>
      <c r="C42" s="42"/>
      <c r="D42" s="43"/>
      <c r="E42" s="44"/>
      <c r="F42" s="45"/>
      <c r="G42" s="44"/>
      <c r="H42" s="149"/>
      <c r="I42" s="150"/>
      <c r="J42" s="24"/>
      <c r="K42" s="151"/>
      <c r="L42" s="152"/>
      <c r="M42" s="49"/>
      <c r="N42" s="43"/>
      <c r="O42" s="44"/>
      <c r="P42" s="45"/>
      <c r="Q42" s="44"/>
      <c r="R42" s="149"/>
      <c r="S42" s="150"/>
      <c r="T42" s="24"/>
      <c r="U42" s="151"/>
      <c r="V42" s="152"/>
      <c r="W42" s="49"/>
      <c r="X42" s="43"/>
      <c r="Y42" s="44"/>
      <c r="Z42" s="45"/>
      <c r="AA42" s="44"/>
      <c r="AB42" s="149"/>
      <c r="AC42" s="150"/>
      <c r="AD42" s="1"/>
    </row>
    <row r="43" spans="1:30" x14ac:dyDescent="0.2">
      <c r="A43" s="162"/>
      <c r="B43" s="163"/>
      <c r="C43" s="49"/>
      <c r="D43" s="43"/>
      <c r="E43" s="44"/>
      <c r="F43" s="45"/>
      <c r="G43" s="44"/>
      <c r="H43" s="149"/>
      <c r="I43" s="150"/>
      <c r="J43" s="24"/>
      <c r="K43" s="164"/>
      <c r="L43" s="165"/>
      <c r="M43" s="49"/>
      <c r="N43" s="43"/>
      <c r="O43" s="44"/>
      <c r="P43" s="45"/>
      <c r="Q43" s="44"/>
      <c r="R43" s="149"/>
      <c r="S43" s="150"/>
      <c r="T43" s="24"/>
      <c r="U43" s="164"/>
      <c r="V43" s="165"/>
      <c r="W43" s="49"/>
      <c r="X43" s="43"/>
      <c r="Y43" s="44"/>
      <c r="Z43" s="45"/>
      <c r="AA43" s="44"/>
      <c r="AB43" s="149"/>
      <c r="AC43" s="150"/>
      <c r="AD43" s="1"/>
    </row>
    <row r="44" spans="1:30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151"/>
      <c r="L44" s="152"/>
      <c r="M44" s="60"/>
      <c r="N44" s="43"/>
      <c r="O44" s="44"/>
      <c r="P44" s="45"/>
      <c r="Q44" s="57"/>
      <c r="R44" s="149"/>
      <c r="S44" s="150"/>
      <c r="T44" s="24"/>
      <c r="U44" s="151"/>
      <c r="V44" s="152"/>
      <c r="W44" s="60"/>
      <c r="X44" s="43"/>
      <c r="Y44" s="44"/>
      <c r="Z44" s="45"/>
      <c r="AA44" s="57"/>
      <c r="AB44" s="149"/>
      <c r="AC44" s="150"/>
      <c r="AD44" s="1"/>
    </row>
    <row r="45" spans="1:30" ht="12.7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145"/>
      <c r="L45" s="146"/>
      <c r="M45" s="52"/>
      <c r="N45" s="53"/>
      <c r="O45" s="54"/>
      <c r="P45" s="55"/>
      <c r="Q45" s="54"/>
      <c r="R45" s="147"/>
      <c r="S45" s="148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</sheetData>
  <sheetProtection password="AB87" sheet="1" objects="1" scenarios="1"/>
  <mergeCells count="257">
    <mergeCell ref="A45:B45"/>
    <mergeCell ref="H45:I45"/>
    <mergeCell ref="K45:L45"/>
    <mergeCell ref="R45:S45"/>
    <mergeCell ref="U45:AC45"/>
    <mergeCell ref="A46:I46"/>
    <mergeCell ref="AB43:AC43"/>
    <mergeCell ref="A44:B44"/>
    <mergeCell ref="H44:I44"/>
    <mergeCell ref="K44:L44"/>
    <mergeCell ref="R44:S44"/>
    <mergeCell ref="U44:V44"/>
    <mergeCell ref="AB44:AC44"/>
    <mergeCell ref="H42:I42"/>
    <mergeCell ref="K42:L42"/>
    <mergeCell ref="R42:S42"/>
    <mergeCell ref="U42:V42"/>
    <mergeCell ref="AB42:AC42"/>
    <mergeCell ref="A43:B43"/>
    <mergeCell ref="H43:I43"/>
    <mergeCell ref="K43:L43"/>
    <mergeCell ref="R43:S43"/>
    <mergeCell ref="U43:V43"/>
    <mergeCell ref="A41:B41"/>
    <mergeCell ref="H41:I41"/>
    <mergeCell ref="K41:L41"/>
    <mergeCell ref="R41:S41"/>
    <mergeCell ref="U41:V41"/>
    <mergeCell ref="AB41:AC41"/>
    <mergeCell ref="A39:I39"/>
    <mergeCell ref="K39:L39"/>
    <mergeCell ref="R39:S39"/>
    <mergeCell ref="U39:V39"/>
    <mergeCell ref="AB39:AC39"/>
    <mergeCell ref="A40:I40"/>
    <mergeCell ref="K40:L40"/>
    <mergeCell ref="R40:S40"/>
    <mergeCell ref="U40:V40"/>
    <mergeCell ref="AB40:AC40"/>
    <mergeCell ref="A37:I37"/>
    <mergeCell ref="K37:L37"/>
    <mergeCell ref="R37:S37"/>
    <mergeCell ref="U37:V37"/>
    <mergeCell ref="AB37:AC37"/>
    <mergeCell ref="A38:I38"/>
    <mergeCell ref="K38:L38"/>
    <mergeCell ref="R38:S38"/>
    <mergeCell ref="U38:V38"/>
    <mergeCell ref="AB38:AC38"/>
    <mergeCell ref="A36:B36"/>
    <mergeCell ref="H36:I36"/>
    <mergeCell ref="K36:L36"/>
    <mergeCell ref="R36:S36"/>
    <mergeCell ref="U36:V36"/>
    <mergeCell ref="AB36:AC36"/>
    <mergeCell ref="A35:B35"/>
    <mergeCell ref="H35:I35"/>
    <mergeCell ref="K35:L35"/>
    <mergeCell ref="R35:S35"/>
    <mergeCell ref="U35:V35"/>
    <mergeCell ref="AB35:AC35"/>
    <mergeCell ref="A34:B34"/>
    <mergeCell ref="H34:I34"/>
    <mergeCell ref="K34:L34"/>
    <mergeCell ref="R34:S34"/>
    <mergeCell ref="U34:V34"/>
    <mergeCell ref="AB34:AC34"/>
    <mergeCell ref="AB32:AC32"/>
    <mergeCell ref="A33:B33"/>
    <mergeCell ref="H33:I33"/>
    <mergeCell ref="K33:L33"/>
    <mergeCell ref="R33:S33"/>
    <mergeCell ref="U33:V33"/>
    <mergeCell ref="AB33:AC33"/>
    <mergeCell ref="A32:B32"/>
    <mergeCell ref="D32:F32"/>
    <mergeCell ref="H32:I32"/>
    <mergeCell ref="K32:L32"/>
    <mergeCell ref="R32:S32"/>
    <mergeCell ref="U32:V32"/>
    <mergeCell ref="A31:B31"/>
    <mergeCell ref="H31:I31"/>
    <mergeCell ref="K31:L31"/>
    <mergeCell ref="R31:S31"/>
    <mergeCell ref="U31:V31"/>
    <mergeCell ref="AB31:AC31"/>
    <mergeCell ref="A30:B30"/>
    <mergeCell ref="H30:I30"/>
    <mergeCell ref="K30:L30"/>
    <mergeCell ref="R30:S30"/>
    <mergeCell ref="U30:V30"/>
    <mergeCell ref="AB30:AC30"/>
    <mergeCell ref="U28:V28"/>
    <mergeCell ref="X28:Z28"/>
    <mergeCell ref="AB28:AC28"/>
    <mergeCell ref="A29:B29"/>
    <mergeCell ref="H29:I29"/>
    <mergeCell ref="K29:L29"/>
    <mergeCell ref="R29:S29"/>
    <mergeCell ref="U29:V29"/>
    <mergeCell ref="AB29:AC29"/>
    <mergeCell ref="A28:B28"/>
    <mergeCell ref="D28:F28"/>
    <mergeCell ref="H28:I28"/>
    <mergeCell ref="K28:L28"/>
    <mergeCell ref="N28:P28"/>
    <mergeCell ref="R28:S28"/>
    <mergeCell ref="X26:Z26"/>
    <mergeCell ref="AB26:AC26"/>
    <mergeCell ref="A27:B27"/>
    <mergeCell ref="H27:I27"/>
    <mergeCell ref="K27:L27"/>
    <mergeCell ref="R27:S27"/>
    <mergeCell ref="U27:V27"/>
    <mergeCell ref="AB27:AC27"/>
    <mergeCell ref="A26:B26"/>
    <mergeCell ref="D26:F26"/>
    <mergeCell ref="H26:I26"/>
    <mergeCell ref="K26:L26"/>
    <mergeCell ref="R26:S26"/>
    <mergeCell ref="U26:V26"/>
    <mergeCell ref="A25:B25"/>
    <mergeCell ref="H25:I25"/>
    <mergeCell ref="K25:L25"/>
    <mergeCell ref="R25:S25"/>
    <mergeCell ref="U25:V25"/>
    <mergeCell ref="AB25:AC25"/>
    <mergeCell ref="U23:V23"/>
    <mergeCell ref="X23:Z23"/>
    <mergeCell ref="AB23:AC23"/>
    <mergeCell ref="A24:B24"/>
    <mergeCell ref="H24:I24"/>
    <mergeCell ref="K24:L24"/>
    <mergeCell ref="R24:S24"/>
    <mergeCell ref="U24:V24"/>
    <mergeCell ref="AB24:AC24"/>
    <mergeCell ref="A23:B23"/>
    <mergeCell ref="D23:F23"/>
    <mergeCell ref="H23:I23"/>
    <mergeCell ref="K23:L23"/>
    <mergeCell ref="N23:P23"/>
    <mergeCell ref="R23:S23"/>
    <mergeCell ref="U21:V21"/>
    <mergeCell ref="AB21:AC21"/>
    <mergeCell ref="A22:B22"/>
    <mergeCell ref="H22:I22"/>
    <mergeCell ref="K22:L22"/>
    <mergeCell ref="R22:S22"/>
    <mergeCell ref="U22:V22"/>
    <mergeCell ref="AB22:AC22"/>
    <mergeCell ref="A21:B21"/>
    <mergeCell ref="D21:F21"/>
    <mergeCell ref="H21:I21"/>
    <mergeCell ref="K21:L21"/>
    <mergeCell ref="N21:P21"/>
    <mergeCell ref="R21:S21"/>
    <mergeCell ref="A20:B20"/>
    <mergeCell ref="H20:I20"/>
    <mergeCell ref="K20:L20"/>
    <mergeCell ref="R20:S20"/>
    <mergeCell ref="U20:V20"/>
    <mergeCell ref="AB20:AC20"/>
    <mergeCell ref="A19:B19"/>
    <mergeCell ref="H19:I19"/>
    <mergeCell ref="K19:L19"/>
    <mergeCell ref="R19:S19"/>
    <mergeCell ref="U19:V19"/>
    <mergeCell ref="AB19:AC19"/>
    <mergeCell ref="A18:B18"/>
    <mergeCell ref="H18:I18"/>
    <mergeCell ref="K18:L18"/>
    <mergeCell ref="R18:S18"/>
    <mergeCell ref="U18:V18"/>
    <mergeCell ref="AB18:AC18"/>
    <mergeCell ref="U16:V16"/>
    <mergeCell ref="X16:Z16"/>
    <mergeCell ref="AB16:AC16"/>
    <mergeCell ref="A17:B17"/>
    <mergeCell ref="H17:I17"/>
    <mergeCell ref="K17:L17"/>
    <mergeCell ref="R17:S17"/>
    <mergeCell ref="U17:V17"/>
    <mergeCell ref="AB17:AC17"/>
    <mergeCell ref="A16:B16"/>
    <mergeCell ref="D16:F16"/>
    <mergeCell ref="H16:I16"/>
    <mergeCell ref="K16:L16"/>
    <mergeCell ref="N16:P16"/>
    <mergeCell ref="R16:S16"/>
    <mergeCell ref="U11:V11"/>
    <mergeCell ref="X11:Z11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B11:AC11"/>
    <mergeCell ref="A12:B12"/>
    <mergeCell ref="H12:I12"/>
    <mergeCell ref="K12:L12"/>
    <mergeCell ref="R12:S12"/>
    <mergeCell ref="U12:V12"/>
    <mergeCell ref="AB12:AC12"/>
    <mergeCell ref="A11:B11"/>
    <mergeCell ref="H11:I11"/>
    <mergeCell ref="K11:L11"/>
    <mergeCell ref="R11:S11"/>
    <mergeCell ref="B8:I8"/>
    <mergeCell ref="A9:B10"/>
    <mergeCell ref="C9:F9"/>
    <mergeCell ref="G9:I9"/>
    <mergeCell ref="K9:L10"/>
    <mergeCell ref="M9:P9"/>
    <mergeCell ref="Q9:S9"/>
    <mergeCell ref="U9:V10"/>
    <mergeCell ref="W9:Z9"/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</mergeCells>
  <conditionalFormatting sqref="X41:Z44 X36:Z39 X11:Z14 N41:P44 N36:P39 R13:R15 S14:S15 R11:S12 R16:S45 Q11:Q45 D41:F44 D36:F39 D16:F19 D21:F24 D11:F14 G11:I45 X26:Z29 N21:P24 D26:F29 D31:F34 N11:P14 N16:P19 N26:P29 N31:P34 X16:Z19 X21:Z24 X31:Z34 AA11:AC45 C11:C45 M11:M45 W11:W45">
    <cfRule type="expression" dxfId="195" priority="25" stopIfTrue="1">
      <formula>ISERROR(C11)</formula>
    </cfRule>
  </conditionalFormatting>
  <conditionalFormatting sqref="Q9:S9 AA9:AC9 G9:I9">
    <cfRule type="cellIs" dxfId="194" priority="24" stopIfTrue="1" operator="equal">
      <formula>0</formula>
    </cfRule>
  </conditionalFormatting>
  <conditionalFormatting sqref="A16:B16 A18:B18 A23:B23 A21:B21">
    <cfRule type="expression" dxfId="193" priority="23" stopIfTrue="1">
      <formula>AND(XFA16&gt;0,A16=0)</formula>
    </cfRule>
  </conditionalFormatting>
  <conditionalFormatting sqref="U16:V16 U11:V11 U18:V18">
    <cfRule type="expression" dxfId="192" priority="22" stopIfTrue="1">
      <formula>AND(#REF!&gt;0,U11=0)</formula>
    </cfRule>
  </conditionalFormatting>
  <conditionalFormatting sqref="K16:L16 K18:L18">
    <cfRule type="expression" dxfId="191" priority="21" stopIfTrue="1">
      <formula>AND(#REF!&gt;0,K16=0)</formula>
    </cfRule>
  </conditionalFormatting>
  <conditionalFormatting sqref="K21:L21 K23:L23">
    <cfRule type="expression" dxfId="190" priority="20" stopIfTrue="1">
      <formula>AND(#REF!&gt;0,K21=0)</formula>
    </cfRule>
  </conditionalFormatting>
  <conditionalFormatting sqref="K28:L28">
    <cfRule type="expression" dxfId="189" priority="19" stopIfTrue="1">
      <formula>AND(G28&gt;0,K28=0)</formula>
    </cfRule>
  </conditionalFormatting>
  <conditionalFormatting sqref="U18:V18">
    <cfRule type="expression" dxfId="188" priority="18" stopIfTrue="1">
      <formula>AND(Q18&gt;0,U18=0)</formula>
    </cfRule>
  </conditionalFormatting>
  <conditionalFormatting sqref="U23:V23">
    <cfRule type="expression" dxfId="187" priority="17" stopIfTrue="1">
      <formula>AND(Q23&gt;0,U23=0)</formula>
    </cfRule>
  </conditionalFormatting>
  <conditionalFormatting sqref="K21:L21">
    <cfRule type="expression" dxfId="186" priority="16" stopIfTrue="1">
      <formula>AND(G21&gt;0,K21=0)</formula>
    </cfRule>
  </conditionalFormatting>
  <conditionalFormatting sqref="K21:L21">
    <cfRule type="expression" dxfId="185" priority="15" stopIfTrue="1">
      <formula>AND(G21&gt;0,K21=0)</formula>
    </cfRule>
  </conditionalFormatting>
  <conditionalFormatting sqref="U11:V11">
    <cfRule type="expression" dxfId="184" priority="14" stopIfTrue="1">
      <formula>AND(Q11&gt;0,U11=0)</formula>
    </cfRule>
  </conditionalFormatting>
  <conditionalFormatting sqref="U11:V11">
    <cfRule type="expression" dxfId="183" priority="13" stopIfTrue="1">
      <formula>AND(Q11&gt;0,U11=0)</formula>
    </cfRule>
  </conditionalFormatting>
  <conditionalFormatting sqref="A16:B16 A18:B18 A23:B23 A21:B21">
    <cfRule type="expression" dxfId="182" priority="12" stopIfTrue="1">
      <formula>AND(XFA16&gt;0,A16=0)</formula>
    </cfRule>
  </conditionalFormatting>
  <conditionalFormatting sqref="K16:L16 K18:L18">
    <cfRule type="expression" dxfId="181" priority="11" stopIfTrue="1">
      <formula>AND(#REF!&gt;0,K16=0)</formula>
    </cfRule>
  </conditionalFormatting>
  <conditionalFormatting sqref="K21:L21 K23:L23">
    <cfRule type="expression" dxfId="180" priority="10" stopIfTrue="1">
      <formula>AND(#REF!&gt;0,K21=0)</formula>
    </cfRule>
  </conditionalFormatting>
  <conditionalFormatting sqref="K28:L28">
    <cfRule type="expression" dxfId="179" priority="9" stopIfTrue="1">
      <formula>AND(G28&gt;0,K28=0)</formula>
    </cfRule>
  </conditionalFormatting>
  <conditionalFormatting sqref="K21:L21">
    <cfRule type="expression" dxfId="178" priority="8" stopIfTrue="1">
      <formula>AND(G21&gt;0,K21=0)</formula>
    </cfRule>
  </conditionalFormatting>
  <conditionalFormatting sqref="K21:L21">
    <cfRule type="expression" dxfId="177" priority="7" stopIfTrue="1">
      <formula>AND(G21&gt;0,K21=0)</formula>
    </cfRule>
  </conditionalFormatting>
  <conditionalFormatting sqref="K16:L16">
    <cfRule type="expression" dxfId="176" priority="6" stopIfTrue="1">
      <formula>AND(G16&gt;0,K16=0)</formula>
    </cfRule>
  </conditionalFormatting>
  <conditionalFormatting sqref="U16:V16 U11:V11 U18:V18">
    <cfRule type="expression" dxfId="175" priority="5" stopIfTrue="1">
      <formula>AND(#REF!&gt;0,U11=0)</formula>
    </cfRule>
  </conditionalFormatting>
  <conditionalFormatting sqref="U18:V18">
    <cfRule type="expression" dxfId="174" priority="4" stopIfTrue="1">
      <formula>AND(Q18&gt;0,U18=0)</formula>
    </cfRule>
  </conditionalFormatting>
  <conditionalFormatting sqref="U23:V23">
    <cfRule type="expression" dxfId="173" priority="3" stopIfTrue="1">
      <formula>AND(Q23&gt;0,U23=0)</formula>
    </cfRule>
  </conditionalFormatting>
  <conditionalFormatting sqref="U11:V11">
    <cfRule type="expression" dxfId="172" priority="2" stopIfTrue="1">
      <formula>AND(Q11&gt;0,U11=0)</formula>
    </cfRule>
  </conditionalFormatting>
  <conditionalFormatting sqref="U11:V11">
    <cfRule type="expression" dxfId="171" priority="1" stopIfTrue="1">
      <formula>AND(Q11&gt;0,U11=0)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A11 A16:B16 A18:B18 A21:B21 K25 A33 A28 K35 K15 K20 A30:A31 A23:B23 K28:L28 K30 K21:L21 A20 K16:L16 A40:A41 A45 A38 A43 A35:A36 A25:A26 A15 A13 U33 U30 U20 U28 U35 U25:U26 U18:V18 U23:V23 U15 U11:V11">
      <formula1>INDIRECT(HLOOKUP(XFA11,SECONDARYLOOKUP,2,FALSE))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0:U41 K36 K40:K41 U36 K43 U38 K45 K38 U43">
      <formula1>INDIRECT(HLOOKUP(#REF!,SECONDARYLOOKUP,2,FALSE))</formula1>
    </dataValidation>
    <dataValidation type="list" allowBlank="1" showInputMessage="1" showErrorMessage="1" sqref="AC2 S2 I2">
      <formula1>STRPREP</formula1>
    </dataValidation>
    <dataValidation allowBlank="1" showInputMessage="1" showErrorMessage="1" promptTitle="# of Repetitions" prompt="Manually enter the appropriate number of repetitions." sqref="C11 M11 M21 M26 M16 M31 C36 C41 M36 C21 W36 W41 C26 M41 C16 C31 W11 W21 W26 W16 W31"/>
    <dataValidation type="list" allowBlank="1" showInputMessage="1" showErrorMessage="1" sqref="AB27:AC30 AB42:AC44 S14:S15 R27:S30 R32:S35 R37:S40 R42:S45 AB17:AC20 AB32:AC35 AB37:AC40 R12:S12 AB22:AC25 AB11:AC15 H44:I45 R13:R15 H17:I20 R22:S25 H27:I27 H22:I25 H28 H42:I42 H33 H34:I35 H29:I30 H32:I32 R17:S20 H12:I15 H43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B21:AC21 R21:S21 R16:S16 R26:S26 R31:S31 R11:S11 R41:S41 R36:S36 AB31:AC31 AB41:AC41 AB36:AC36 AB16:AC16 AB26:AC26 H31:I31 H41:I41 H36:I36 H21:I21 H16:I16 H26:I26 H11:I11">
      <formula1>Notes</formula1>
    </dataValidation>
    <dataValidation type="list" allowBlank="1" showInputMessage="1" showErrorMessage="1" sqref="B2 L2 V2">
      <formula1>WARMUPLIST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K18:L18 K11 K13 K23:L23 K33 K31 K26 U16:U17 U21 U31">
      <formula1>INDIRECT(HLOOKUP(#REF!,SECONDARYLOOKUP,2,FALSE))</formula1>
    </dataValidation>
  </dataValidations>
  <hyperlinks>
    <hyperlink ref="B2:G2" r:id="rId1" display="Dynamic Warm-Up"/>
    <hyperlink ref="B5:G5" r:id="rId2" display="MB Twist X 15 each side"/>
    <hyperlink ref="B6:G6" r:id="rId3" display="MB Toe Touches X 10"/>
    <hyperlink ref="B3:G3" r:id="rId4" display="3-Way Ham Touch X 9/leg"/>
    <hyperlink ref="B4:G4" r:id="rId5" display="Toe Reach Squat X 10"/>
    <hyperlink ref="L2:Q2" r:id="rId6" display="Dynamic Warm-Up"/>
    <hyperlink ref="L5:Q5" r:id="rId7" display="MB Twist X 15 each side"/>
    <hyperlink ref="L6:Q6" r:id="rId8" display="MB Toe Touches X 10"/>
    <hyperlink ref="L3:Q3" r:id="rId9" display="3-Way Ham Touch X 9/leg"/>
    <hyperlink ref="L4:Q4" r:id="rId10" display="Toe Reach Squat X 10"/>
    <hyperlink ref="V2:AA2" r:id="rId11" display="Dynamic Warm-Up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11:B11" r:id="rId16" display="Back Squat"/>
    <hyperlink ref="A12:B12" r:id="rId17" display="Dynamic Lat Pull"/>
    <hyperlink ref="A13:B13" r:id="rId18" display="DB Incline Fly"/>
    <hyperlink ref="A15:B15" r:id="rId19" display="Bodyweight Squat"/>
    <hyperlink ref="A20:B20" r:id="rId20" display="Bodyweight Squat"/>
    <hyperlink ref="A25:B25" r:id="rId21" display="Bodyweight Squat"/>
    <hyperlink ref="A30:B30" r:id="rId22" display="Bodyweight Squat"/>
    <hyperlink ref="A35:B35" r:id="rId23" display="Bodyweight Squat"/>
    <hyperlink ref="A16:B16" r:id="rId24" display="PB Leg Curl"/>
    <hyperlink ref="A17:B17" r:id="rId25" display="Bench Press"/>
    <hyperlink ref="A18:B18" r:id="rId26" display="DB Curl to Press"/>
    <hyperlink ref="A21:B21" r:id="rId27" display="Piston Squat"/>
    <hyperlink ref="A22:B22" r:id="rId28" display="Sup-Pro Tri Ext"/>
    <hyperlink ref="A23:B23" r:id="rId29" display="MB Twist"/>
    <hyperlink ref="A26:B26" r:id="rId30" display="Alt. Bench Glute Lift"/>
    <hyperlink ref="A27:B27" r:id="rId31" display="OH Lateral Raise"/>
    <hyperlink ref="A28:B28" r:id="rId32" display="Gopher U-Abs"/>
    <hyperlink ref="A31:B31" r:id="rId33" display="DB Twisting Row"/>
    <hyperlink ref="A32:B32" r:id="rId34" display="Close Grip Push-Up"/>
    <hyperlink ref="A33:B33" r:id="rId35" display="Straight Bar Curl"/>
    <hyperlink ref="K11:L11" r:id="rId36" display="Step-Up"/>
    <hyperlink ref="K12:L12" r:id="rId37" display="DB Twisting Row"/>
    <hyperlink ref="K13:L13" r:id="rId38" display="DB Incline Press"/>
    <hyperlink ref="K17:L17" r:id="rId39" display="DB Bench Press"/>
    <hyperlink ref="K18:L18" r:id="rId40" display="Reverse Curl"/>
    <hyperlink ref="K22:L22" r:id="rId41" display="Tricep Push Down"/>
    <hyperlink ref="K23:L23" r:id="rId42" display="Full Bench Curl-Up"/>
    <hyperlink ref="K27:L27" r:id="rId43" display="OH Lateral Raise"/>
    <hyperlink ref="K28:L28" r:id="rId44" display="MB Twist"/>
    <hyperlink ref="K31:L31" r:id="rId45" display="Chin Grip Lat Pull Down"/>
    <hyperlink ref="K32:L32" r:id="rId46" display="DB Tricep Extension"/>
    <hyperlink ref="K33:L33" r:id="rId47" display="Alternating DB Curl"/>
    <hyperlink ref="K26:L26" r:id="rId48" display="DB RDL"/>
    <hyperlink ref="K35:L35" r:id="rId49" display="Bodyweight Squat"/>
    <hyperlink ref="K30:L30" r:id="rId50" display="Bodyweight Squat"/>
    <hyperlink ref="K25:L25" r:id="rId51" display="Bodyweight Squat"/>
    <hyperlink ref="K20:L20" r:id="rId52" display="Bodyweight Squat"/>
    <hyperlink ref="K15:L15" r:id="rId53" display="Bodyweight Squat"/>
    <hyperlink ref="K21:L21" r:id="rId54" display="Piston Squat"/>
    <hyperlink ref="K16:L16" r:id="rId55" display="PB Leg Curl"/>
    <hyperlink ref="U13:V13" r:id="rId56" display="Bench Press"/>
    <hyperlink ref="U12:V12" r:id="rId57" display="Lat Pull Down"/>
    <hyperlink ref="U18:V18" r:id="rId58" display="DB Curl to Press"/>
    <hyperlink ref="U17:V17" r:id="rId59" display="DB Incline Press"/>
    <hyperlink ref="U22:V22" r:id="rId60" display="Sup-Pro Tri Ext"/>
    <hyperlink ref="U23:V23" r:id="rId61" display="MB Twist"/>
    <hyperlink ref="U31:V31" r:id="rId62" display="Chin Grip Lat Pull Down"/>
    <hyperlink ref="U33:V33" r:id="rId63" display="Straight Bar Curl"/>
    <hyperlink ref="U28:V28" r:id="rId64" display="Gopher U-Abs"/>
    <hyperlink ref="U32:V32" r:id="rId65" display="Rev Grip Tri Push Down"/>
    <hyperlink ref="U27:V27" r:id="rId66" display="Arnold Press"/>
    <hyperlink ref="U21:V21" r:id="rId67" display="DB Walking Lunge"/>
    <hyperlink ref="U26:V26" r:id="rId68" display="Alt. Bench Glute Lift"/>
    <hyperlink ref="U16:V16" r:id="rId69" display="DB RDL"/>
    <hyperlink ref="U35:V35" r:id="rId70" display="Bodyweight Squat"/>
    <hyperlink ref="U30:V30" r:id="rId71" display="Bodyweight Squat"/>
    <hyperlink ref="U25:V25" r:id="rId72" display="Bodyweight Squat"/>
    <hyperlink ref="U20:V20" r:id="rId73" display="Bodyweight Squat"/>
    <hyperlink ref="U15:V15" r:id="rId74" display="Bodyweight Squat"/>
    <hyperlink ref="U11:V11" r:id="rId75" display="Piston Squat"/>
  </hyperlinks>
  <pageMargins left="0.45" right="0.2" top="0.25" bottom="0.25" header="0.05" footer="0.05"/>
  <pageSetup scale="99" orientation="landscape" r:id="rId76"/>
  <drawing r:id="rId77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7"/>
  <sheetViews>
    <sheetView workbookViewId="0">
      <selection activeCell="F13" sqref="F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02" t="s">
        <v>216</v>
      </c>
      <c r="C3" s="203"/>
      <c r="D3" s="203"/>
      <c r="E3" s="203"/>
      <c r="F3" s="203"/>
      <c r="G3" s="204"/>
      <c r="H3" s="5"/>
      <c r="I3" s="3"/>
      <c r="J3" s="24"/>
      <c r="K3" s="206"/>
      <c r="L3" s="202" t="s">
        <v>220</v>
      </c>
      <c r="M3" s="203"/>
      <c r="N3" s="203"/>
      <c r="O3" s="203"/>
      <c r="P3" s="203"/>
      <c r="Q3" s="204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89" t="s">
        <v>217</v>
      </c>
      <c r="C4" s="290"/>
      <c r="D4" s="290"/>
      <c r="E4" s="290"/>
      <c r="F4" s="290"/>
      <c r="G4" s="291"/>
      <c r="H4" s="5"/>
      <c r="I4" s="2"/>
      <c r="J4" s="24"/>
      <c r="K4" s="206"/>
      <c r="L4" s="202" t="s">
        <v>221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86" t="s">
        <v>215</v>
      </c>
      <c r="C5" s="287"/>
      <c r="D5" s="287"/>
      <c r="E5" s="287"/>
      <c r="F5" s="287"/>
      <c r="G5" s="288"/>
      <c r="H5" s="5"/>
      <c r="I5" s="2"/>
      <c r="J5" s="24"/>
      <c r="K5" s="206"/>
      <c r="L5" s="202" t="s">
        <v>287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219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262</v>
      </c>
      <c r="D9" s="190"/>
      <c r="E9" s="190"/>
      <c r="F9" s="292"/>
      <c r="G9" s="189" t="s">
        <v>263</v>
      </c>
      <c r="H9" s="190"/>
      <c r="I9" s="292"/>
      <c r="J9" s="24"/>
      <c r="K9" s="196" t="s">
        <v>68</v>
      </c>
      <c r="L9" s="197"/>
      <c r="M9" s="189" t="s">
        <v>262</v>
      </c>
      <c r="N9" s="190"/>
      <c r="O9" s="190"/>
      <c r="P9" s="292"/>
      <c r="Q9" s="189" t="s">
        <v>263</v>
      </c>
      <c r="R9" s="190"/>
      <c r="S9" s="292"/>
      <c r="T9" s="24"/>
      <c r="U9" s="196" t="s">
        <v>69</v>
      </c>
      <c r="V9" s="197"/>
      <c r="W9" s="189" t="s">
        <v>262</v>
      </c>
      <c r="X9" s="190"/>
      <c r="Y9" s="190"/>
      <c r="Z9" s="292"/>
      <c r="AA9" s="189" t="s">
        <v>263</v>
      </c>
      <c r="AB9" s="190"/>
      <c r="AC9" s="292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CEILING((52.5%*N8),5)</f>
        <v>55</v>
      </c>
      <c r="E11" s="74" t="s">
        <v>60</v>
      </c>
      <c r="F11" s="40">
        <f>CEILING((57.5%*N8),5)</f>
        <v>60</v>
      </c>
      <c r="G11" s="39">
        <v>1</v>
      </c>
      <c r="H11" s="200"/>
      <c r="I11" s="201"/>
      <c r="J11" s="24"/>
      <c r="K11" s="174" t="s">
        <v>8</v>
      </c>
      <c r="L11" s="175"/>
      <c r="M11" s="37">
        <v>5</v>
      </c>
      <c r="N11" s="38">
        <f>CEILING((57.5%*N8),5)</f>
        <v>60</v>
      </c>
      <c r="O11" s="74" t="s">
        <v>60</v>
      </c>
      <c r="P11" s="40">
        <f>CEILING((62.5%*N8),5)</f>
        <v>65</v>
      </c>
      <c r="Q11" s="39">
        <v>1</v>
      </c>
      <c r="R11" s="293"/>
      <c r="S11" s="294"/>
      <c r="T11" s="24"/>
      <c r="U11" s="174" t="s">
        <v>176</v>
      </c>
      <c r="V11" s="175"/>
      <c r="W11" s="37">
        <v>5</v>
      </c>
      <c r="X11" s="38">
        <f>CEILING((52.5%*S8),5)</f>
        <v>55</v>
      </c>
      <c r="Y11" s="75" t="s">
        <v>60</v>
      </c>
      <c r="Z11" s="40">
        <f>CEILING((57.5%*S8),5)</f>
        <v>60</v>
      </c>
      <c r="AA11" s="39">
        <v>1</v>
      </c>
      <c r="AB11" s="293"/>
      <c r="AC11" s="294"/>
      <c r="AD11" s="1"/>
    </row>
    <row r="12" spans="1:30" ht="12.75" x14ac:dyDescent="0.2">
      <c r="A12" s="187" t="s">
        <v>224</v>
      </c>
      <c r="B12" s="188"/>
      <c r="C12" s="49">
        <v>3</v>
      </c>
      <c r="D12" s="43">
        <f>CEILING((67.5%*N8),5)</f>
        <v>70</v>
      </c>
      <c r="E12" s="44" t="s">
        <v>60</v>
      </c>
      <c r="F12" s="45">
        <f>CEILING((72.5%*N8),5)</f>
        <v>75</v>
      </c>
      <c r="G12" s="44">
        <v>1</v>
      </c>
      <c r="H12" s="181"/>
      <c r="I12" s="182"/>
      <c r="J12" s="24"/>
      <c r="K12" s="297"/>
      <c r="L12" s="298"/>
      <c r="M12" s="42">
        <v>3</v>
      </c>
      <c r="N12" s="43">
        <f>CEILING((67.5%*N8),5)</f>
        <v>70</v>
      </c>
      <c r="O12" s="44" t="s">
        <v>60</v>
      </c>
      <c r="P12" s="45">
        <f>CEILING((72.5%*N8),5)</f>
        <v>75</v>
      </c>
      <c r="Q12" s="44">
        <v>1</v>
      </c>
      <c r="R12" s="299"/>
      <c r="S12" s="300"/>
      <c r="T12" s="24"/>
      <c r="U12" s="187" t="s">
        <v>224</v>
      </c>
      <c r="V12" s="188"/>
      <c r="W12" s="49">
        <v>3</v>
      </c>
      <c r="X12" s="43">
        <f>CEILING((67.5%*S8),5)</f>
        <v>70</v>
      </c>
      <c r="Y12" s="44" t="s">
        <v>60</v>
      </c>
      <c r="Z12" s="45">
        <f>CEILING((72.5%*S8),5)</f>
        <v>75</v>
      </c>
      <c r="AA12" s="44">
        <v>1</v>
      </c>
      <c r="AB12" s="299"/>
      <c r="AC12" s="300"/>
      <c r="AD12" s="1"/>
    </row>
    <row r="13" spans="1:30" ht="12.75" x14ac:dyDescent="0.2">
      <c r="A13" s="172" t="s">
        <v>225</v>
      </c>
      <c r="B13" s="173"/>
      <c r="C13" s="50">
        <v>5</v>
      </c>
      <c r="D13" s="43"/>
      <c r="E13" s="44"/>
      <c r="F13" s="45"/>
      <c r="G13" s="90">
        <v>2</v>
      </c>
      <c r="H13" s="149"/>
      <c r="I13" s="150"/>
      <c r="J13" s="24"/>
      <c r="K13" s="187" t="s">
        <v>268</v>
      </c>
      <c r="L13" s="188"/>
      <c r="M13" s="49">
        <v>3</v>
      </c>
      <c r="N13" s="43">
        <f>CEILING((77.5%*N8),5)</f>
        <v>80</v>
      </c>
      <c r="O13" s="44" t="s">
        <v>60</v>
      </c>
      <c r="P13" s="45">
        <f>CEILING((82.5%*N8),5)</f>
        <v>85</v>
      </c>
      <c r="Q13" s="44">
        <v>2</v>
      </c>
      <c r="R13" s="295"/>
      <c r="S13" s="296"/>
      <c r="T13" s="24"/>
      <c r="U13" s="297" t="s">
        <v>279</v>
      </c>
      <c r="V13" s="298"/>
      <c r="W13" s="49">
        <v>5</v>
      </c>
      <c r="X13" s="43"/>
      <c r="Y13" s="44"/>
      <c r="Z13" s="45"/>
      <c r="AA13" s="44">
        <v>2</v>
      </c>
      <c r="AB13" s="295"/>
      <c r="AC13" s="296"/>
      <c r="AD13" s="1"/>
    </row>
    <row r="14" spans="1:30" x14ac:dyDescent="0.2">
      <c r="A14" s="187" t="s">
        <v>224</v>
      </c>
      <c r="B14" s="188"/>
      <c r="C14" s="50"/>
      <c r="D14" s="43"/>
      <c r="E14" s="44"/>
      <c r="F14" s="45"/>
      <c r="G14" s="51"/>
      <c r="H14" s="149"/>
      <c r="I14" s="150"/>
      <c r="J14" s="24"/>
      <c r="K14" s="307"/>
      <c r="L14" s="308"/>
      <c r="M14" s="50"/>
      <c r="N14" s="43"/>
      <c r="O14" s="44"/>
      <c r="P14" s="45"/>
      <c r="Q14" s="51"/>
      <c r="R14" s="295"/>
      <c r="S14" s="296"/>
      <c r="T14" s="24"/>
      <c r="U14" s="187" t="s">
        <v>224</v>
      </c>
      <c r="V14" s="188"/>
      <c r="W14" s="50"/>
      <c r="X14" s="43"/>
      <c r="Y14" s="44"/>
      <c r="Z14" s="45"/>
      <c r="AA14" s="51"/>
      <c r="AB14" s="295"/>
      <c r="AC14" s="296"/>
      <c r="AD14" s="1"/>
    </row>
    <row r="15" spans="1:30" ht="13.5" thickBot="1" x14ac:dyDescent="0.25">
      <c r="A15" s="170" t="s">
        <v>226</v>
      </c>
      <c r="B15" s="171"/>
      <c r="C15" s="52">
        <v>5</v>
      </c>
      <c r="D15" s="53"/>
      <c r="E15" s="54"/>
      <c r="F15" s="55"/>
      <c r="G15" s="54">
        <v>2</v>
      </c>
      <c r="H15" s="301" t="s">
        <v>292</v>
      </c>
      <c r="I15" s="302"/>
      <c r="J15" s="24"/>
      <c r="K15" s="303"/>
      <c r="L15" s="304"/>
      <c r="M15" s="52"/>
      <c r="N15" s="53"/>
      <c r="O15" s="54"/>
      <c r="P15" s="55"/>
      <c r="Q15" s="54"/>
      <c r="R15" s="305"/>
      <c r="S15" s="306"/>
      <c r="T15" s="24"/>
      <c r="U15" s="303" t="s">
        <v>280</v>
      </c>
      <c r="V15" s="304"/>
      <c r="W15" s="52">
        <v>5</v>
      </c>
      <c r="X15" s="53"/>
      <c r="Y15" s="54"/>
      <c r="Z15" s="55"/>
      <c r="AA15" s="54">
        <v>2</v>
      </c>
      <c r="AB15" s="305"/>
      <c r="AC15" s="306"/>
      <c r="AD15" s="1"/>
    </row>
    <row r="16" spans="1:30" ht="15" customHeight="1" x14ac:dyDescent="0.2">
      <c r="A16" s="174" t="s">
        <v>323</v>
      </c>
      <c r="B16" s="175"/>
      <c r="C16" s="76">
        <v>4</v>
      </c>
      <c r="D16" s="77">
        <f>CEILING((67.5%*N8),5)</f>
        <v>70</v>
      </c>
      <c r="E16" s="56" t="s">
        <v>60</v>
      </c>
      <c r="F16" s="78">
        <f>CEILING((72.5%*N8),5)</f>
        <v>75</v>
      </c>
      <c r="G16" s="56">
        <v>4</v>
      </c>
      <c r="H16" s="309" t="s">
        <v>292</v>
      </c>
      <c r="I16" s="310"/>
      <c r="J16" s="24"/>
      <c r="K16" s="174" t="s">
        <v>331</v>
      </c>
      <c r="L16" s="175"/>
      <c r="M16" s="37">
        <v>5</v>
      </c>
      <c r="N16" s="136" t="s">
        <v>59</v>
      </c>
      <c r="O16" s="137"/>
      <c r="P16" s="138"/>
      <c r="Q16" s="39">
        <v>3</v>
      </c>
      <c r="R16" s="309" t="s">
        <v>294</v>
      </c>
      <c r="S16" s="310"/>
      <c r="T16" s="24"/>
      <c r="U16" s="311" t="s">
        <v>281</v>
      </c>
      <c r="V16" s="312"/>
      <c r="W16" s="37">
        <v>4</v>
      </c>
      <c r="X16" s="38">
        <f>CEILING((52.5%*S8),5)</f>
        <v>55</v>
      </c>
      <c r="Y16" s="39" t="s">
        <v>60</v>
      </c>
      <c r="Z16" s="40">
        <f>CEILING((57.5%*S8),5)</f>
        <v>60</v>
      </c>
      <c r="AA16" s="39">
        <v>4</v>
      </c>
      <c r="AB16" s="309" t="s">
        <v>295</v>
      </c>
      <c r="AC16" s="310"/>
      <c r="AD16" s="1"/>
    </row>
    <row r="17" spans="1:30" x14ac:dyDescent="0.2">
      <c r="A17" s="187" t="s">
        <v>224</v>
      </c>
      <c r="B17" s="188"/>
      <c r="C17" s="42"/>
      <c r="D17" s="43"/>
      <c r="E17" s="44"/>
      <c r="F17" s="45"/>
      <c r="G17" s="44"/>
      <c r="H17" s="185"/>
      <c r="I17" s="186"/>
      <c r="J17" s="24"/>
      <c r="K17" s="341" t="s">
        <v>224</v>
      </c>
      <c r="L17" s="342"/>
      <c r="M17" s="42"/>
      <c r="N17" s="43"/>
      <c r="O17" s="44"/>
      <c r="P17" s="45"/>
      <c r="Q17" s="44"/>
      <c r="R17" s="299"/>
      <c r="S17" s="300"/>
      <c r="T17" s="24"/>
      <c r="U17" s="187" t="s">
        <v>224</v>
      </c>
      <c r="V17" s="188"/>
      <c r="W17" s="42"/>
      <c r="X17" s="43"/>
      <c r="Y17" s="44"/>
      <c r="Z17" s="45"/>
      <c r="AA17" s="44"/>
      <c r="AB17" s="299"/>
      <c r="AC17" s="300"/>
      <c r="AD17" s="1"/>
    </row>
    <row r="18" spans="1:30" ht="15" customHeight="1" x14ac:dyDescent="0.2">
      <c r="A18" s="172" t="s">
        <v>183</v>
      </c>
      <c r="B18" s="173"/>
      <c r="C18" s="49">
        <v>4</v>
      </c>
      <c r="D18" s="142" t="s">
        <v>59</v>
      </c>
      <c r="E18" s="143"/>
      <c r="F18" s="144"/>
      <c r="G18" s="44">
        <v>4</v>
      </c>
      <c r="H18" s="181"/>
      <c r="I18" s="182"/>
      <c r="J18" s="24"/>
      <c r="K18" s="297" t="s">
        <v>271</v>
      </c>
      <c r="L18" s="298"/>
      <c r="M18" s="49">
        <v>6</v>
      </c>
      <c r="N18" s="142" t="s">
        <v>194</v>
      </c>
      <c r="O18" s="143"/>
      <c r="P18" s="144"/>
      <c r="Q18" s="44">
        <v>3</v>
      </c>
      <c r="R18" s="295"/>
      <c r="S18" s="296"/>
      <c r="T18" s="24"/>
      <c r="U18" s="183" t="s">
        <v>282</v>
      </c>
      <c r="V18" s="184"/>
      <c r="W18" s="49">
        <v>5</v>
      </c>
      <c r="X18" s="43"/>
      <c r="Y18" s="44"/>
      <c r="Z18" s="45"/>
      <c r="AA18" s="44">
        <v>4</v>
      </c>
      <c r="AB18" s="295"/>
      <c r="AC18" s="296"/>
      <c r="AD18" s="1"/>
    </row>
    <row r="19" spans="1:30" x14ac:dyDescent="0.2">
      <c r="A19" s="187" t="s">
        <v>224</v>
      </c>
      <c r="B19" s="188"/>
      <c r="C19" s="50"/>
      <c r="D19" s="43"/>
      <c r="E19" s="44"/>
      <c r="F19" s="45"/>
      <c r="G19" s="57"/>
      <c r="H19" s="181"/>
      <c r="I19" s="182"/>
      <c r="J19" s="24"/>
      <c r="K19" s="187" t="s">
        <v>224</v>
      </c>
      <c r="L19" s="188"/>
      <c r="M19" s="50"/>
      <c r="N19" s="43"/>
      <c r="O19" s="44"/>
      <c r="P19" s="45"/>
      <c r="Q19" s="51"/>
      <c r="R19" s="295"/>
      <c r="S19" s="296"/>
      <c r="T19" s="24"/>
      <c r="U19" s="187" t="s">
        <v>224</v>
      </c>
      <c r="V19" s="188"/>
      <c r="W19" s="50"/>
      <c r="X19" s="43"/>
      <c r="Y19" s="44"/>
      <c r="Z19" s="45"/>
      <c r="AA19" s="51"/>
      <c r="AB19" s="295"/>
      <c r="AC19" s="296"/>
      <c r="AD19" s="1"/>
    </row>
    <row r="20" spans="1:30" ht="13.5" thickBot="1" x14ac:dyDescent="0.25">
      <c r="A20" s="228" t="s">
        <v>328</v>
      </c>
      <c r="B20" s="229"/>
      <c r="C20" s="91">
        <v>4</v>
      </c>
      <c r="D20" s="88">
        <f>CEILING((7.5%*N8),5)</f>
        <v>10</v>
      </c>
      <c r="E20" s="57" t="s">
        <v>60</v>
      </c>
      <c r="F20" s="89">
        <f>CEILING((12.5%*N8),5)</f>
        <v>15</v>
      </c>
      <c r="G20" s="57">
        <v>4</v>
      </c>
      <c r="H20" s="313" t="s">
        <v>293</v>
      </c>
      <c r="I20" s="314"/>
      <c r="J20" s="24"/>
      <c r="K20" s="303" t="s">
        <v>269</v>
      </c>
      <c r="L20" s="304"/>
      <c r="M20" s="52">
        <v>9</v>
      </c>
      <c r="N20" s="53"/>
      <c r="O20" s="54">
        <v>10</v>
      </c>
      <c r="P20" s="55"/>
      <c r="Q20" s="54">
        <v>3</v>
      </c>
      <c r="R20" s="305" t="s">
        <v>270</v>
      </c>
      <c r="S20" s="306"/>
      <c r="T20" s="24"/>
      <c r="U20" s="228" t="s">
        <v>329</v>
      </c>
      <c r="V20" s="229"/>
      <c r="W20" s="91">
        <v>5</v>
      </c>
      <c r="X20" s="88">
        <f>CEILING((3%*S8),5)</f>
        <v>5</v>
      </c>
      <c r="Y20" s="57" t="s">
        <v>60</v>
      </c>
      <c r="Z20" s="89">
        <f>CEILING((8%*S8),5)</f>
        <v>10</v>
      </c>
      <c r="AA20" s="57">
        <v>4</v>
      </c>
      <c r="AB20" s="313" t="s">
        <v>293</v>
      </c>
      <c r="AC20" s="314"/>
      <c r="AD20" s="1"/>
    </row>
    <row r="21" spans="1:30" ht="12.75" x14ac:dyDescent="0.2">
      <c r="A21" s="187" t="s">
        <v>224</v>
      </c>
      <c r="B21" s="188"/>
      <c r="C21" s="42"/>
      <c r="D21" s="69"/>
      <c r="E21" s="70"/>
      <c r="F21" s="71"/>
      <c r="G21" s="70"/>
      <c r="H21" s="149"/>
      <c r="I21" s="150"/>
      <c r="J21" s="24"/>
      <c r="K21" s="183" t="s">
        <v>15</v>
      </c>
      <c r="L21" s="184"/>
      <c r="M21" s="37">
        <v>5</v>
      </c>
      <c r="N21" s="38">
        <f>CEILING((57.5%*Q8),5)</f>
        <v>60</v>
      </c>
      <c r="O21" s="75" t="s">
        <v>60</v>
      </c>
      <c r="P21" s="40">
        <f>CEILING((62.5%*Q8),5)</f>
        <v>65</v>
      </c>
      <c r="Q21" s="39">
        <v>1</v>
      </c>
      <c r="R21" s="293"/>
      <c r="S21" s="294"/>
      <c r="T21" s="24"/>
      <c r="U21" s="187" t="s">
        <v>224</v>
      </c>
      <c r="V21" s="188"/>
      <c r="W21" s="63"/>
      <c r="X21" s="43"/>
      <c r="Y21" s="44"/>
      <c r="Z21" s="45"/>
      <c r="AA21" s="44"/>
      <c r="AB21" s="299"/>
      <c r="AC21" s="300"/>
      <c r="AD21" s="1"/>
    </row>
    <row r="22" spans="1:30" ht="12.75" x14ac:dyDescent="0.2">
      <c r="A22" s="183" t="s">
        <v>229</v>
      </c>
      <c r="B22" s="184"/>
      <c r="C22" s="42">
        <v>4</v>
      </c>
      <c r="D22" s="142" t="s">
        <v>59</v>
      </c>
      <c r="E22" s="143"/>
      <c r="F22" s="144"/>
      <c r="G22" s="44">
        <v>4</v>
      </c>
      <c r="H22" s="185"/>
      <c r="I22" s="186"/>
      <c r="J22" s="24"/>
      <c r="K22" s="297"/>
      <c r="L22" s="298"/>
      <c r="M22" s="42">
        <v>3</v>
      </c>
      <c r="N22" s="43">
        <f>CEILING((67.5%*Q8),5)</f>
        <v>70</v>
      </c>
      <c r="O22" s="44" t="s">
        <v>60</v>
      </c>
      <c r="P22" s="45">
        <f>CEILING((72.5%*Q8),5)</f>
        <v>75</v>
      </c>
      <c r="Q22" s="44">
        <v>1</v>
      </c>
      <c r="R22" s="299"/>
      <c r="S22" s="300"/>
      <c r="T22" s="24"/>
      <c r="U22" s="368" t="s">
        <v>325</v>
      </c>
      <c r="V22" s="369"/>
      <c r="W22" s="42">
        <v>5</v>
      </c>
      <c r="X22" s="43"/>
      <c r="Y22" s="44"/>
      <c r="Z22" s="45"/>
      <c r="AA22" s="44">
        <v>4</v>
      </c>
      <c r="AB22" s="299"/>
      <c r="AC22" s="300"/>
      <c r="AD22" s="1"/>
    </row>
    <row r="23" spans="1:30" x14ac:dyDescent="0.2">
      <c r="A23" s="187" t="s">
        <v>224</v>
      </c>
      <c r="B23" s="188"/>
      <c r="C23" s="49"/>
      <c r="D23" s="43"/>
      <c r="E23" s="44"/>
      <c r="F23" s="45"/>
      <c r="G23" s="44"/>
      <c r="H23" s="181"/>
      <c r="I23" s="182"/>
      <c r="J23" s="24"/>
      <c r="K23" s="187" t="s">
        <v>268</v>
      </c>
      <c r="L23" s="188"/>
      <c r="M23" s="49">
        <v>3</v>
      </c>
      <c r="N23" s="43">
        <f>CEILING((77.5%*Q8),5)</f>
        <v>80</v>
      </c>
      <c r="O23" s="44" t="s">
        <v>60</v>
      </c>
      <c r="P23" s="45">
        <f>CEILING((82.5%*Q8),5)</f>
        <v>85</v>
      </c>
      <c r="Q23" s="44">
        <v>2</v>
      </c>
      <c r="R23" s="295"/>
      <c r="S23" s="296"/>
      <c r="T23" s="24"/>
      <c r="U23" s="187" t="s">
        <v>224</v>
      </c>
      <c r="V23" s="188"/>
      <c r="W23" s="49"/>
      <c r="X23" s="43"/>
      <c r="Y23" s="44"/>
      <c r="Z23" s="45"/>
      <c r="AA23" s="44"/>
      <c r="AB23" s="295"/>
      <c r="AC23" s="296"/>
      <c r="AD23" s="1"/>
    </row>
    <row r="24" spans="1:30" ht="12.75" x14ac:dyDescent="0.2">
      <c r="A24" s="172" t="s">
        <v>9</v>
      </c>
      <c r="B24" s="173"/>
      <c r="C24" s="50">
        <v>5</v>
      </c>
      <c r="D24" s="43">
        <f>CEILING((45%*Q8),5)</f>
        <v>45</v>
      </c>
      <c r="E24" s="79" t="s">
        <v>60</v>
      </c>
      <c r="F24" s="45">
        <f>CEILING((49%*Q8),5)</f>
        <v>50</v>
      </c>
      <c r="G24" s="51">
        <v>4</v>
      </c>
      <c r="H24" s="319" t="s">
        <v>294</v>
      </c>
      <c r="I24" s="320"/>
      <c r="J24" s="24"/>
      <c r="K24" s="307"/>
      <c r="L24" s="308"/>
      <c r="M24" s="50"/>
      <c r="N24" s="43"/>
      <c r="O24" s="44"/>
      <c r="P24" s="45"/>
      <c r="Q24" s="51"/>
      <c r="R24" s="295"/>
      <c r="S24" s="296"/>
      <c r="T24" s="24"/>
      <c r="U24" s="297" t="s">
        <v>284</v>
      </c>
      <c r="V24" s="298"/>
      <c r="W24" s="50">
        <v>6</v>
      </c>
      <c r="X24" s="43">
        <f>CEILING((60%*Q8),5)</f>
        <v>60</v>
      </c>
      <c r="Y24" s="44" t="s">
        <v>60</v>
      </c>
      <c r="Z24" s="45">
        <f>CEILING((65%*Q8),5)</f>
        <v>65</v>
      </c>
      <c r="AA24" s="51">
        <v>4</v>
      </c>
      <c r="AB24" s="319" t="s">
        <v>294</v>
      </c>
      <c r="AC24" s="320"/>
      <c r="AD24" s="1"/>
    </row>
    <row r="25" spans="1:30" ht="13.5" thickBot="1" x14ac:dyDescent="0.25">
      <c r="A25" s="315" t="s">
        <v>224</v>
      </c>
      <c r="B25" s="316"/>
      <c r="C25" s="91"/>
      <c r="D25" s="88"/>
      <c r="E25" s="57"/>
      <c r="F25" s="89"/>
      <c r="G25" s="57"/>
      <c r="H25" s="317"/>
      <c r="I25" s="318"/>
      <c r="J25" s="24"/>
      <c r="K25" s="303"/>
      <c r="L25" s="304"/>
      <c r="M25" s="52"/>
      <c r="N25" s="53"/>
      <c r="O25" s="54"/>
      <c r="P25" s="55"/>
      <c r="Q25" s="54"/>
      <c r="R25" s="305"/>
      <c r="S25" s="306"/>
      <c r="T25" s="24"/>
      <c r="U25" s="303"/>
      <c r="V25" s="304"/>
      <c r="W25" s="52"/>
      <c r="X25" s="53"/>
      <c r="Y25" s="54"/>
      <c r="Z25" s="55"/>
      <c r="AA25" s="54"/>
      <c r="AB25" s="239" t="s">
        <v>231</v>
      </c>
      <c r="AC25" s="240"/>
      <c r="AD25" s="1"/>
    </row>
    <row r="26" spans="1:30" ht="13.5" thickBot="1" x14ac:dyDescent="0.25">
      <c r="A26" s="170" t="s">
        <v>230</v>
      </c>
      <c r="B26" s="171"/>
      <c r="C26" s="52">
        <v>5</v>
      </c>
      <c r="D26" s="53">
        <f>CEILING((15%*Q8),5)</f>
        <v>15</v>
      </c>
      <c r="E26" s="54" t="s">
        <v>60</v>
      </c>
      <c r="F26" s="55">
        <f>CEILING((17.5%*Q8),5)</f>
        <v>20</v>
      </c>
      <c r="G26" s="54">
        <v>4</v>
      </c>
      <c r="H26" s="239" t="s">
        <v>231</v>
      </c>
      <c r="I26" s="240"/>
      <c r="J26" s="24"/>
      <c r="K26" s="174" t="s">
        <v>233</v>
      </c>
      <c r="L26" s="175"/>
      <c r="M26" s="37">
        <v>6</v>
      </c>
      <c r="N26" s="137" t="s">
        <v>234</v>
      </c>
      <c r="O26" s="137"/>
      <c r="P26" s="138"/>
      <c r="Q26" s="39">
        <v>3</v>
      </c>
      <c r="R26" s="176"/>
      <c r="S26" s="177"/>
      <c r="T26" s="24"/>
      <c r="U26" s="172" t="s">
        <v>33</v>
      </c>
      <c r="V26" s="173"/>
      <c r="W26" s="37">
        <v>10</v>
      </c>
      <c r="X26" s="38">
        <f>CEILING((20%*Q8),5)</f>
        <v>20</v>
      </c>
      <c r="Y26" s="75" t="s">
        <v>60</v>
      </c>
      <c r="Z26" s="40">
        <f>CEILING((26%*Q8),5)</f>
        <v>30</v>
      </c>
      <c r="AA26" s="39">
        <v>3</v>
      </c>
      <c r="AB26" s="293"/>
      <c r="AC26" s="294"/>
      <c r="AD26" s="1"/>
    </row>
    <row r="27" spans="1:30" ht="12.75" x14ac:dyDescent="0.2">
      <c r="A27" s="183" t="s">
        <v>15</v>
      </c>
      <c r="B27" s="184"/>
      <c r="C27" s="95">
        <v>5</v>
      </c>
      <c r="D27" s="38">
        <f>CEILING((52.5%*Q8),5)</f>
        <v>55</v>
      </c>
      <c r="E27" s="75" t="s">
        <v>60</v>
      </c>
      <c r="F27" s="40">
        <f>CEILING((57.5%*Q8),5)</f>
        <v>60</v>
      </c>
      <c r="G27" s="47">
        <v>1</v>
      </c>
      <c r="H27" s="321"/>
      <c r="I27" s="322"/>
      <c r="J27" s="24"/>
      <c r="K27" s="187" t="s">
        <v>224</v>
      </c>
      <c r="L27" s="188"/>
      <c r="M27" s="42"/>
      <c r="N27" s="43"/>
      <c r="O27" s="44"/>
      <c r="P27" s="45"/>
      <c r="Q27" s="44"/>
      <c r="R27" s="299"/>
      <c r="S27" s="300"/>
      <c r="T27" s="24"/>
      <c r="U27" s="187" t="s">
        <v>224</v>
      </c>
      <c r="V27" s="188"/>
      <c r="W27" s="42"/>
      <c r="X27" s="43"/>
      <c r="Y27" s="44"/>
      <c r="Z27" s="45"/>
      <c r="AA27" s="44"/>
      <c r="AB27" s="299"/>
      <c r="AC27" s="300"/>
      <c r="AD27" s="1"/>
    </row>
    <row r="28" spans="1:30" ht="15" customHeight="1" x14ac:dyDescent="0.2">
      <c r="A28" s="187" t="s">
        <v>224</v>
      </c>
      <c r="B28" s="188"/>
      <c r="C28" s="50">
        <v>3</v>
      </c>
      <c r="D28" s="43">
        <f>CEILING((67.5%*Q8),5)</f>
        <v>70</v>
      </c>
      <c r="E28" s="44" t="s">
        <v>60</v>
      </c>
      <c r="F28" s="45">
        <f>CEILING((72.5%*Q8),5)</f>
        <v>75</v>
      </c>
      <c r="G28" s="44">
        <v>1</v>
      </c>
      <c r="H28" s="149"/>
      <c r="I28" s="150"/>
      <c r="J28" s="24"/>
      <c r="K28" s="297" t="s">
        <v>274</v>
      </c>
      <c r="L28" s="298"/>
      <c r="M28" s="49">
        <v>12</v>
      </c>
      <c r="N28" s="96" t="s">
        <v>275</v>
      </c>
      <c r="O28" s="97" t="s">
        <v>60</v>
      </c>
      <c r="P28" s="98" t="s">
        <v>324</v>
      </c>
      <c r="Q28" s="44">
        <v>3</v>
      </c>
      <c r="R28" s="295"/>
      <c r="S28" s="296"/>
      <c r="T28" s="24"/>
      <c r="U28" s="297" t="s">
        <v>276</v>
      </c>
      <c r="V28" s="298"/>
      <c r="W28" s="63">
        <v>6</v>
      </c>
      <c r="X28" s="64">
        <f>CEILING((55%*N8),5)</f>
        <v>55</v>
      </c>
      <c r="Y28" s="44" t="s">
        <v>60</v>
      </c>
      <c r="Z28" s="45">
        <f>CEILING((60%*N8),5)</f>
        <v>60</v>
      </c>
      <c r="AA28" s="44">
        <v>3</v>
      </c>
      <c r="AB28" s="319" t="s">
        <v>294</v>
      </c>
      <c r="AC28" s="320"/>
      <c r="AD28" s="1"/>
    </row>
    <row r="29" spans="1:30" ht="12.75" x14ac:dyDescent="0.2">
      <c r="A29" s="172" t="s">
        <v>232</v>
      </c>
      <c r="B29" s="173"/>
      <c r="C29" s="91">
        <v>5</v>
      </c>
      <c r="D29" s="142">
        <v>2.5</v>
      </c>
      <c r="E29" s="143"/>
      <c r="F29" s="144"/>
      <c r="G29" s="51">
        <v>2</v>
      </c>
      <c r="H29" s="149"/>
      <c r="I29" s="150"/>
      <c r="J29" s="24"/>
      <c r="K29" s="187" t="s">
        <v>224</v>
      </c>
      <c r="L29" s="188"/>
      <c r="M29" s="50"/>
      <c r="N29" s="43"/>
      <c r="O29" s="44"/>
      <c r="P29" s="45"/>
      <c r="Q29" s="51"/>
      <c r="R29" s="295"/>
      <c r="S29" s="296"/>
      <c r="T29" s="24"/>
      <c r="U29" s="187" t="s">
        <v>224</v>
      </c>
      <c r="V29" s="188"/>
      <c r="W29" s="50"/>
      <c r="X29" s="43"/>
      <c r="Y29" s="44"/>
      <c r="Z29" s="45"/>
      <c r="AA29" s="51"/>
      <c r="AB29" s="295"/>
      <c r="AC29" s="296"/>
      <c r="AD29" s="1"/>
    </row>
    <row r="30" spans="1:30" ht="13.5" thickBot="1" x14ac:dyDescent="0.25">
      <c r="A30" s="187" t="s">
        <v>224</v>
      </c>
      <c r="B30" s="188"/>
      <c r="C30" s="91"/>
      <c r="D30" s="43"/>
      <c r="E30" s="44"/>
      <c r="F30" s="45"/>
      <c r="G30" s="57"/>
      <c r="H30" s="325"/>
      <c r="I30" s="326"/>
      <c r="J30" s="24"/>
      <c r="K30" s="303" t="s">
        <v>278</v>
      </c>
      <c r="L30" s="304"/>
      <c r="M30" s="52">
        <v>5</v>
      </c>
      <c r="N30" s="99"/>
      <c r="O30" s="100"/>
      <c r="P30" s="101"/>
      <c r="Q30" s="54">
        <v>3</v>
      </c>
      <c r="R30" s="301" t="s">
        <v>293</v>
      </c>
      <c r="S30" s="302"/>
      <c r="T30" s="24"/>
      <c r="U30" s="170" t="s">
        <v>196</v>
      </c>
      <c r="V30" s="171"/>
      <c r="W30" s="52">
        <v>14</v>
      </c>
      <c r="X30" s="99"/>
      <c r="Y30" s="100"/>
      <c r="Z30" s="101"/>
      <c r="AA30" s="54">
        <v>3</v>
      </c>
      <c r="AB30" s="305"/>
      <c r="AC30" s="306"/>
      <c r="AD30" s="1"/>
    </row>
    <row r="31" spans="1:30" ht="13.5" thickBot="1" x14ac:dyDescent="0.25">
      <c r="A31" s="303" t="s">
        <v>272</v>
      </c>
      <c r="B31" s="304"/>
      <c r="C31" s="52">
        <v>5</v>
      </c>
      <c r="D31" s="124">
        <f>CEILING((8%*Q8),5)</f>
        <v>10</v>
      </c>
      <c r="E31" s="125" t="s">
        <v>60</v>
      </c>
      <c r="F31" s="126">
        <f>CEILING((9%*Q8),5)</f>
        <v>10</v>
      </c>
      <c r="G31" s="54">
        <v>2</v>
      </c>
      <c r="H31" s="366"/>
      <c r="I31" s="367"/>
      <c r="J31" s="116"/>
      <c r="K31" s="174" t="s">
        <v>320</v>
      </c>
      <c r="L31" s="175"/>
      <c r="M31" s="37">
        <v>6</v>
      </c>
      <c r="N31" s="137" t="s">
        <v>59</v>
      </c>
      <c r="O31" s="137"/>
      <c r="P31" s="138"/>
      <c r="Q31" s="39">
        <v>3</v>
      </c>
      <c r="R31" s="309" t="s">
        <v>295</v>
      </c>
      <c r="S31" s="310"/>
      <c r="T31" s="24"/>
      <c r="U31" s="311" t="s">
        <v>297</v>
      </c>
      <c r="V31" s="312"/>
      <c r="W31" s="37">
        <v>8</v>
      </c>
      <c r="X31" s="38">
        <f>CEILING((15%*N8),5)</f>
        <v>15</v>
      </c>
      <c r="Y31" s="39" t="s">
        <v>60</v>
      </c>
      <c r="Z31" s="40">
        <f>CEILING((17%*N8),5)</f>
        <v>20</v>
      </c>
      <c r="AA31" s="39">
        <v>3</v>
      </c>
      <c r="AB31" s="293"/>
      <c r="AC31" s="294"/>
      <c r="AD31" s="1"/>
    </row>
    <row r="32" spans="1:30" ht="12.75" x14ac:dyDescent="0.2">
      <c r="A32" s="251" t="s">
        <v>235</v>
      </c>
      <c r="B32" s="252"/>
      <c r="C32" s="76">
        <v>4</v>
      </c>
      <c r="D32" s="77">
        <f>CEILING((67.5%*Q8),5)</f>
        <v>70</v>
      </c>
      <c r="E32" s="56" t="s">
        <v>60</v>
      </c>
      <c r="F32" s="78">
        <f>CEILING((72.5%*Q8),5)</f>
        <v>75</v>
      </c>
      <c r="G32" s="56">
        <v>4</v>
      </c>
      <c r="H32" s="309" t="s">
        <v>292</v>
      </c>
      <c r="I32" s="310"/>
      <c r="J32" s="24"/>
      <c r="K32" s="187" t="s">
        <v>224</v>
      </c>
      <c r="L32" s="188"/>
      <c r="M32" s="42"/>
      <c r="N32" s="43"/>
      <c r="O32" s="44"/>
      <c r="P32" s="45"/>
      <c r="Q32" s="44"/>
      <c r="R32" s="226"/>
      <c r="S32" s="227"/>
      <c r="T32" s="24"/>
      <c r="U32" s="187" t="s">
        <v>224</v>
      </c>
      <c r="V32" s="188"/>
      <c r="W32" s="42"/>
      <c r="X32" s="43"/>
      <c r="Y32" s="44"/>
      <c r="Z32" s="45"/>
      <c r="AA32" s="44"/>
      <c r="AB32" s="299"/>
      <c r="AC32" s="300"/>
      <c r="AD32" s="1"/>
    </row>
    <row r="33" spans="1:30" ht="12.75" x14ac:dyDescent="0.2">
      <c r="A33" s="187" t="s">
        <v>224</v>
      </c>
      <c r="B33" s="188"/>
      <c r="C33" s="49"/>
      <c r="D33" s="43"/>
      <c r="E33" s="44"/>
      <c r="F33" s="45"/>
      <c r="G33" s="44"/>
      <c r="H33" s="149"/>
      <c r="I33" s="150"/>
      <c r="J33" s="24"/>
      <c r="K33" s="251" t="s">
        <v>77</v>
      </c>
      <c r="L33" s="252"/>
      <c r="M33" s="49">
        <v>6</v>
      </c>
      <c r="N33" s="43">
        <f>CEILING((27%*Q8),5)</f>
        <v>30</v>
      </c>
      <c r="O33" s="44" t="s">
        <v>60</v>
      </c>
      <c r="P33" s="45">
        <f>CEILING((31%*Q8),5)</f>
        <v>35</v>
      </c>
      <c r="Q33" s="44">
        <v>3</v>
      </c>
      <c r="R33" s="319" t="s">
        <v>294</v>
      </c>
      <c r="S33" s="320"/>
      <c r="T33" s="24"/>
      <c r="U33" s="297" t="s">
        <v>285</v>
      </c>
      <c r="V33" s="298"/>
      <c r="W33" s="49">
        <v>8</v>
      </c>
      <c r="X33" s="43">
        <f>CEILING((19%*Q8),5)</f>
        <v>20</v>
      </c>
      <c r="Y33" s="44" t="s">
        <v>60</v>
      </c>
      <c r="Z33" s="45">
        <f>CEILING((21%*Q8),5)</f>
        <v>25</v>
      </c>
      <c r="AA33" s="44">
        <v>3</v>
      </c>
      <c r="AB33" s="295"/>
      <c r="AC33" s="296"/>
      <c r="AD33" s="1"/>
    </row>
    <row r="34" spans="1:30" ht="12.75" x14ac:dyDescent="0.2">
      <c r="A34" s="172" t="s">
        <v>181</v>
      </c>
      <c r="B34" s="173"/>
      <c r="C34" s="50">
        <v>4</v>
      </c>
      <c r="D34" s="244" t="s">
        <v>236</v>
      </c>
      <c r="E34" s="245"/>
      <c r="F34" s="246"/>
      <c r="G34" s="51">
        <v>4</v>
      </c>
      <c r="H34" s="149"/>
      <c r="I34" s="150"/>
      <c r="J34" s="24"/>
      <c r="K34" s="187" t="s">
        <v>224</v>
      </c>
      <c r="L34" s="188"/>
      <c r="M34" s="50"/>
      <c r="N34" s="43"/>
      <c r="O34" s="44"/>
      <c r="P34" s="45"/>
      <c r="Q34" s="51"/>
      <c r="R34" s="295"/>
      <c r="S34" s="296"/>
      <c r="T34" s="24"/>
      <c r="U34" s="187" t="s">
        <v>224</v>
      </c>
      <c r="V34" s="188"/>
      <c r="W34" s="50"/>
      <c r="X34" s="43"/>
      <c r="Y34" s="44"/>
      <c r="Z34" s="45"/>
      <c r="AA34" s="51"/>
      <c r="AB34" s="295"/>
      <c r="AC34" s="296"/>
      <c r="AD34" s="1"/>
    </row>
    <row r="35" spans="1:30" ht="13.5" thickBot="1" x14ac:dyDescent="0.25">
      <c r="A35" s="327" t="s">
        <v>224</v>
      </c>
      <c r="B35" s="328"/>
      <c r="C35" s="91"/>
      <c r="D35" s="88"/>
      <c r="E35" s="57"/>
      <c r="F35" s="89"/>
      <c r="G35" s="57"/>
      <c r="H35" s="317"/>
      <c r="I35" s="318"/>
      <c r="J35" s="24"/>
      <c r="K35" s="303" t="s">
        <v>277</v>
      </c>
      <c r="L35" s="304"/>
      <c r="M35" s="52">
        <v>6</v>
      </c>
      <c r="N35" s="53">
        <f>CEILING((23%*Q8),5)</f>
        <v>25</v>
      </c>
      <c r="O35" s="54" t="s">
        <v>60</v>
      </c>
      <c r="P35" s="55">
        <f>CEILING((26%*Q8),5)</f>
        <v>30</v>
      </c>
      <c r="Q35" s="54">
        <v>3</v>
      </c>
      <c r="R35" s="305"/>
      <c r="S35" s="306"/>
      <c r="T35" s="24"/>
      <c r="U35" s="303" t="s">
        <v>81</v>
      </c>
      <c r="V35" s="304"/>
      <c r="W35" s="52">
        <v>12</v>
      </c>
      <c r="X35" s="53"/>
      <c r="Y35" s="54"/>
      <c r="Z35" s="55"/>
      <c r="AA35" s="54">
        <v>3</v>
      </c>
      <c r="AB35" s="305"/>
      <c r="AC35" s="306"/>
      <c r="AD35" s="1"/>
    </row>
    <row r="36" spans="1:30" ht="12.75" x14ac:dyDescent="0.2">
      <c r="A36" s="172" t="s">
        <v>237</v>
      </c>
      <c r="B36" s="173"/>
      <c r="C36" s="63">
        <v>4</v>
      </c>
      <c r="D36" s="142" t="s">
        <v>59</v>
      </c>
      <c r="E36" s="143"/>
      <c r="F36" s="144"/>
      <c r="G36" s="44">
        <v>4</v>
      </c>
      <c r="H36" s="149"/>
      <c r="I36" s="150"/>
      <c r="J36" s="24"/>
      <c r="K36" s="174" t="s">
        <v>41</v>
      </c>
      <c r="L36" s="175"/>
      <c r="M36" s="37">
        <v>5</v>
      </c>
      <c r="N36" s="38">
        <f>CEILING((30%*N8),5)</f>
        <v>30</v>
      </c>
      <c r="O36" s="39" t="s">
        <v>60</v>
      </c>
      <c r="P36" s="40">
        <f>CEILING((34%*N8),5)</f>
        <v>35</v>
      </c>
      <c r="Q36" s="39">
        <v>3</v>
      </c>
      <c r="R36" s="309" t="s">
        <v>293</v>
      </c>
      <c r="S36" s="310"/>
      <c r="T36" s="24"/>
      <c r="U36" s="311" t="s">
        <v>288</v>
      </c>
      <c r="V36" s="312"/>
      <c r="W36" s="37">
        <v>10</v>
      </c>
      <c r="X36" s="38">
        <f>CEILING((15%*Q8),5)</f>
        <v>15</v>
      </c>
      <c r="Y36" s="39" t="s">
        <v>60</v>
      </c>
      <c r="Z36" s="40">
        <f>CEILING((17%*Q8),5)</f>
        <v>20</v>
      </c>
      <c r="AA36" s="39">
        <v>3</v>
      </c>
      <c r="AB36" s="293"/>
      <c r="AC36" s="294"/>
      <c r="AD36" s="1"/>
    </row>
    <row r="37" spans="1:30" ht="15" customHeight="1" x14ac:dyDescent="0.2">
      <c r="A37" s="187" t="s">
        <v>224</v>
      </c>
      <c r="B37" s="188"/>
      <c r="C37" s="49"/>
      <c r="D37" s="43"/>
      <c r="E37" s="44"/>
      <c r="F37" s="45"/>
      <c r="G37" s="44"/>
      <c r="H37" s="149"/>
      <c r="I37" s="150"/>
      <c r="J37" s="24"/>
      <c r="K37" s="187" t="s">
        <v>224</v>
      </c>
      <c r="L37" s="188"/>
      <c r="M37" s="42"/>
      <c r="N37" s="43"/>
      <c r="O37" s="44"/>
      <c r="P37" s="45"/>
      <c r="Q37" s="44"/>
      <c r="R37" s="299"/>
      <c r="S37" s="300"/>
      <c r="T37" s="24"/>
      <c r="U37" s="187" t="s">
        <v>224</v>
      </c>
      <c r="V37" s="188"/>
      <c r="W37" s="42"/>
      <c r="X37" s="43"/>
      <c r="Y37" s="44"/>
      <c r="Z37" s="45"/>
      <c r="AA37" s="44"/>
      <c r="AB37" s="299"/>
      <c r="AC37" s="300"/>
      <c r="AD37" s="1"/>
    </row>
    <row r="38" spans="1:30" ht="12.75" x14ac:dyDescent="0.2">
      <c r="A38" s="172" t="s">
        <v>238</v>
      </c>
      <c r="B38" s="173"/>
      <c r="C38" s="49">
        <v>4</v>
      </c>
      <c r="D38" s="142" t="s">
        <v>59</v>
      </c>
      <c r="E38" s="143"/>
      <c r="F38" s="144"/>
      <c r="G38" s="44">
        <v>4</v>
      </c>
      <c r="H38" s="319" t="s">
        <v>293</v>
      </c>
      <c r="I38" s="320"/>
      <c r="J38" s="24"/>
      <c r="K38" s="172" t="s">
        <v>82</v>
      </c>
      <c r="L38" s="173"/>
      <c r="M38" s="49">
        <v>6</v>
      </c>
      <c r="N38" s="43">
        <f>CEILING((16%*Q8),5)</f>
        <v>20</v>
      </c>
      <c r="O38" s="44" t="s">
        <v>60</v>
      </c>
      <c r="P38" s="45">
        <f>CEILING((18%*Q8),5)</f>
        <v>20</v>
      </c>
      <c r="Q38" s="44">
        <v>3</v>
      </c>
      <c r="R38" s="295"/>
      <c r="S38" s="296"/>
      <c r="T38" s="24"/>
      <c r="U38" s="297" t="s">
        <v>286</v>
      </c>
      <c r="V38" s="298"/>
      <c r="W38" s="63">
        <v>10</v>
      </c>
      <c r="X38" s="43"/>
      <c r="Y38" s="44"/>
      <c r="Z38" s="45"/>
      <c r="AA38" s="44">
        <v>3</v>
      </c>
      <c r="AB38" s="295"/>
      <c r="AC38" s="296"/>
      <c r="AD38" s="1"/>
    </row>
    <row r="39" spans="1:30" ht="15" customHeight="1" x14ac:dyDescent="0.2">
      <c r="A39" s="187" t="s">
        <v>224</v>
      </c>
      <c r="B39" s="188"/>
      <c r="C39" s="50"/>
      <c r="D39" s="43"/>
      <c r="E39" s="44"/>
      <c r="F39" s="45"/>
      <c r="G39" s="51"/>
      <c r="H39" s="149"/>
      <c r="I39" s="150"/>
      <c r="J39" s="24"/>
      <c r="K39" s="187" t="s">
        <v>224</v>
      </c>
      <c r="L39" s="188"/>
      <c r="M39" s="50"/>
      <c r="N39" s="43"/>
      <c r="O39" s="44"/>
      <c r="P39" s="45"/>
      <c r="Q39" s="51"/>
      <c r="R39" s="295"/>
      <c r="S39" s="296"/>
      <c r="T39" s="24"/>
      <c r="U39" s="187" t="s">
        <v>224</v>
      </c>
      <c r="V39" s="188"/>
      <c r="W39" s="50"/>
      <c r="X39" s="43"/>
      <c r="Y39" s="44"/>
      <c r="Z39" s="45"/>
      <c r="AA39" s="51"/>
      <c r="AB39" s="295"/>
      <c r="AC39" s="296"/>
      <c r="AD39" s="1"/>
    </row>
    <row r="40" spans="1:30" ht="13.5" thickBot="1" x14ac:dyDescent="0.25">
      <c r="A40" s="228" t="s">
        <v>239</v>
      </c>
      <c r="B40" s="229"/>
      <c r="C40" s="91">
        <v>5</v>
      </c>
      <c r="D40" s="88">
        <f>CEILING((20%*N8),5)</f>
        <v>20</v>
      </c>
      <c r="E40" s="57" t="s">
        <v>60</v>
      </c>
      <c r="F40" s="89">
        <f>CEILING((22%*N8),5)</f>
        <v>25</v>
      </c>
      <c r="G40" s="57">
        <v>4</v>
      </c>
      <c r="H40" s="317"/>
      <c r="I40" s="318"/>
      <c r="J40" s="24"/>
      <c r="K40" s="170" t="s">
        <v>17</v>
      </c>
      <c r="L40" s="171"/>
      <c r="M40" s="52">
        <v>6</v>
      </c>
      <c r="N40" s="43">
        <f>CEILING((16%*Q8),5)</f>
        <v>20</v>
      </c>
      <c r="O40" s="44" t="s">
        <v>60</v>
      </c>
      <c r="P40" s="45">
        <f>CEILING((18%*Q8),5)</f>
        <v>20</v>
      </c>
      <c r="Q40" s="54">
        <v>3</v>
      </c>
      <c r="R40" s="305"/>
      <c r="S40" s="306"/>
      <c r="T40" s="24"/>
      <c r="U40" s="172" t="s">
        <v>186</v>
      </c>
      <c r="V40" s="173"/>
      <c r="W40" s="52">
        <v>14</v>
      </c>
      <c r="X40" s="53">
        <f>CEILING((14%*N8),5)</f>
        <v>15</v>
      </c>
      <c r="Y40" s="54" t="s">
        <v>60</v>
      </c>
      <c r="Z40" s="55">
        <f>CEILING((16%*N8),5)</f>
        <v>20</v>
      </c>
      <c r="AA40" s="54">
        <v>3</v>
      </c>
      <c r="AB40" s="305" t="s">
        <v>289</v>
      </c>
      <c r="AC40" s="306"/>
      <c r="AD40" s="1"/>
    </row>
    <row r="41" spans="1:30" ht="12.75" x14ac:dyDescent="0.2">
      <c r="A41" s="187" t="s">
        <v>224</v>
      </c>
      <c r="B41" s="188"/>
      <c r="C41" s="63"/>
      <c r="D41" s="43"/>
      <c r="E41" s="44"/>
      <c r="F41" s="45"/>
      <c r="G41" s="44"/>
      <c r="H41" s="149"/>
      <c r="I41" s="150"/>
      <c r="J41" s="24"/>
      <c r="K41" s="311"/>
      <c r="L41" s="312"/>
      <c r="M41" s="37"/>
      <c r="N41" s="38"/>
      <c r="O41" s="39"/>
      <c r="P41" s="40"/>
      <c r="Q41" s="39"/>
      <c r="R41" s="293"/>
      <c r="S41" s="294"/>
      <c r="T41" s="24"/>
      <c r="U41" s="311"/>
      <c r="V41" s="312"/>
      <c r="W41" s="37"/>
      <c r="X41" s="38"/>
      <c r="Y41" s="39"/>
      <c r="Z41" s="40"/>
      <c r="AA41" s="39"/>
      <c r="AB41" s="293"/>
      <c r="AC41" s="294"/>
      <c r="AD41" s="1"/>
    </row>
    <row r="42" spans="1:30" ht="15" customHeight="1" thickBot="1" x14ac:dyDescent="0.25">
      <c r="A42" s="170" t="s">
        <v>240</v>
      </c>
      <c r="B42" s="171"/>
      <c r="C42" s="67">
        <v>10</v>
      </c>
      <c r="D42" s="53">
        <f>CEILING((14%*N8),5)</f>
        <v>15</v>
      </c>
      <c r="E42" s="54" t="s">
        <v>60</v>
      </c>
      <c r="F42" s="55">
        <f>CEILING((16%*N8),5)</f>
        <v>20</v>
      </c>
      <c r="G42" s="54">
        <v>4</v>
      </c>
      <c r="H42" s="239" t="s">
        <v>231</v>
      </c>
      <c r="I42" s="240"/>
      <c r="J42" s="24"/>
      <c r="K42" s="297"/>
      <c r="L42" s="298"/>
      <c r="M42" s="42"/>
      <c r="N42" s="43"/>
      <c r="O42" s="44"/>
      <c r="P42" s="45"/>
      <c r="Q42" s="44"/>
      <c r="R42" s="299"/>
      <c r="S42" s="300"/>
      <c r="T42" s="24"/>
      <c r="U42" s="297"/>
      <c r="V42" s="298"/>
      <c r="W42" s="42"/>
      <c r="X42" s="43"/>
      <c r="Y42" s="44"/>
      <c r="Z42" s="45"/>
      <c r="AA42" s="44"/>
      <c r="AB42" s="299"/>
      <c r="AC42" s="300"/>
      <c r="AD42" s="1"/>
    </row>
    <row r="43" spans="1:30" ht="12.75" x14ac:dyDescent="0.2">
      <c r="A43" s="329"/>
      <c r="B43" s="330"/>
      <c r="C43" s="73"/>
      <c r="D43" s="46"/>
      <c r="E43" s="47"/>
      <c r="F43" s="48"/>
      <c r="G43" s="47"/>
      <c r="H43" s="235"/>
      <c r="I43" s="236"/>
      <c r="J43" s="24"/>
      <c r="K43" s="297"/>
      <c r="L43" s="298"/>
      <c r="M43" s="49"/>
      <c r="N43" s="43"/>
      <c r="O43" s="44"/>
      <c r="P43" s="45"/>
      <c r="Q43" s="44"/>
      <c r="R43" s="295"/>
      <c r="S43" s="296"/>
      <c r="T43" s="24"/>
      <c r="U43" s="297"/>
      <c r="V43" s="298"/>
      <c r="W43" s="49"/>
      <c r="X43" s="43"/>
      <c r="Y43" s="44"/>
      <c r="Z43" s="45"/>
      <c r="AA43" s="44"/>
      <c r="AB43" s="295"/>
      <c r="AC43" s="296"/>
      <c r="AD43" s="1"/>
    </row>
    <row r="44" spans="1:30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307"/>
      <c r="L44" s="308"/>
      <c r="M44" s="50"/>
      <c r="N44" s="43"/>
      <c r="O44" s="44"/>
      <c r="P44" s="45"/>
      <c r="Q44" s="51"/>
      <c r="R44" s="295"/>
      <c r="S44" s="296"/>
      <c r="T44" s="24"/>
      <c r="U44" s="307"/>
      <c r="V44" s="308"/>
      <c r="W44" s="50"/>
      <c r="X44" s="43"/>
      <c r="Y44" s="44"/>
      <c r="Z44" s="45"/>
      <c r="AA44" s="51"/>
      <c r="AB44" s="295"/>
      <c r="AC44" s="296"/>
      <c r="AD44" s="1"/>
    </row>
    <row r="45" spans="1:30" ht="13.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303"/>
      <c r="L45" s="304"/>
      <c r="M45" s="52"/>
      <c r="N45" s="53"/>
      <c r="O45" s="54"/>
      <c r="P45" s="55"/>
      <c r="Q45" s="54"/>
      <c r="R45" s="305"/>
      <c r="S45" s="306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  <row r="47" spans="1:30" ht="12.75" x14ac:dyDescent="0.2">
      <c r="U47" s="21"/>
      <c r="V47" s="21"/>
      <c r="W47" s="11"/>
      <c r="X47" s="23"/>
      <c r="Y47" s="23"/>
      <c r="Z47" s="23"/>
      <c r="AA47" s="11"/>
      <c r="AB47" s="22"/>
      <c r="AC47" s="22"/>
    </row>
  </sheetData>
  <sheetProtection password="AB87" sheet="1" objects="1" scenarios="1"/>
  <mergeCells count="257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B16:AC16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N16:P16"/>
    <mergeCell ref="R16:S16"/>
    <mergeCell ref="U16:V16"/>
    <mergeCell ref="U18:V18"/>
    <mergeCell ref="AB18:AC18"/>
    <mergeCell ref="A19:B19"/>
    <mergeCell ref="H19:I19"/>
    <mergeCell ref="K19:L19"/>
    <mergeCell ref="R19:S19"/>
    <mergeCell ref="U19:V19"/>
    <mergeCell ref="AB19:AC19"/>
    <mergeCell ref="A18:B18"/>
    <mergeCell ref="D18:F18"/>
    <mergeCell ref="H18:I18"/>
    <mergeCell ref="K18:L18"/>
    <mergeCell ref="N18:P18"/>
    <mergeCell ref="R18:S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24:B24"/>
    <mergeCell ref="H24:I24"/>
    <mergeCell ref="K24:L24"/>
    <mergeCell ref="R24:S24"/>
    <mergeCell ref="U24:V24"/>
    <mergeCell ref="AB24:AC24"/>
    <mergeCell ref="AB22:AC22"/>
    <mergeCell ref="A23:B23"/>
    <mergeCell ref="H23:I23"/>
    <mergeCell ref="K23:L23"/>
    <mergeCell ref="R23:S23"/>
    <mergeCell ref="U23:V23"/>
    <mergeCell ref="AB23:AC23"/>
    <mergeCell ref="A22:B22"/>
    <mergeCell ref="D22:F22"/>
    <mergeCell ref="H22:I22"/>
    <mergeCell ref="K22:L22"/>
    <mergeCell ref="R22:S22"/>
    <mergeCell ref="U22:V22"/>
    <mergeCell ref="A26:B26"/>
    <mergeCell ref="H26:I26"/>
    <mergeCell ref="K26:L26"/>
    <mergeCell ref="R26:S26"/>
    <mergeCell ref="U26:V26"/>
    <mergeCell ref="AB26:AC26"/>
    <mergeCell ref="N26:P26"/>
    <mergeCell ref="A25:B25"/>
    <mergeCell ref="H25:I25"/>
    <mergeCell ref="K25:L25"/>
    <mergeCell ref="R25:S25"/>
    <mergeCell ref="U25:V25"/>
    <mergeCell ref="AB25:AC25"/>
    <mergeCell ref="A28:B28"/>
    <mergeCell ref="H28:I28"/>
    <mergeCell ref="K28:L28"/>
    <mergeCell ref="R28:S28"/>
    <mergeCell ref="U28:V28"/>
    <mergeCell ref="AB28:AC28"/>
    <mergeCell ref="A27:B27"/>
    <mergeCell ref="H27:I27"/>
    <mergeCell ref="K27:L27"/>
    <mergeCell ref="R27:S27"/>
    <mergeCell ref="U27:V27"/>
    <mergeCell ref="AB27:AC27"/>
    <mergeCell ref="AB29:AC29"/>
    <mergeCell ref="A30:B30"/>
    <mergeCell ref="H30:I30"/>
    <mergeCell ref="K30:L30"/>
    <mergeCell ref="R30:S30"/>
    <mergeCell ref="U30:V30"/>
    <mergeCell ref="AB30:AC30"/>
    <mergeCell ref="A29:B29"/>
    <mergeCell ref="D29:F29"/>
    <mergeCell ref="H29:I29"/>
    <mergeCell ref="K29:L29"/>
    <mergeCell ref="R29:S29"/>
    <mergeCell ref="U29:V29"/>
    <mergeCell ref="A33:B33"/>
    <mergeCell ref="H33:I33"/>
    <mergeCell ref="K33:L33"/>
    <mergeCell ref="R33:S33"/>
    <mergeCell ref="U33:V33"/>
    <mergeCell ref="AB33:AC33"/>
    <mergeCell ref="AB31:AC31"/>
    <mergeCell ref="A32:B32"/>
    <mergeCell ref="H32:I32"/>
    <mergeCell ref="K32:L32"/>
    <mergeCell ref="R32:S32"/>
    <mergeCell ref="U32:V32"/>
    <mergeCell ref="AB32:AC32"/>
    <mergeCell ref="A31:B31"/>
    <mergeCell ref="H31:I31"/>
    <mergeCell ref="K31:L31"/>
    <mergeCell ref="R31:S31"/>
    <mergeCell ref="U31:V31"/>
    <mergeCell ref="N31:P31"/>
    <mergeCell ref="AB34:AC34"/>
    <mergeCell ref="A35:B35"/>
    <mergeCell ref="H35:I35"/>
    <mergeCell ref="K35:L35"/>
    <mergeCell ref="R35:S35"/>
    <mergeCell ref="U35:V35"/>
    <mergeCell ref="AB35:AC35"/>
    <mergeCell ref="A34:B34"/>
    <mergeCell ref="D34:F34"/>
    <mergeCell ref="H34:I34"/>
    <mergeCell ref="K34:L34"/>
    <mergeCell ref="R34:S34"/>
    <mergeCell ref="U34:V34"/>
    <mergeCell ref="AB36:AC36"/>
    <mergeCell ref="A37:B37"/>
    <mergeCell ref="H37:I37"/>
    <mergeCell ref="K37:L37"/>
    <mergeCell ref="R37:S37"/>
    <mergeCell ref="U37:V37"/>
    <mergeCell ref="AB37:AC37"/>
    <mergeCell ref="A36:B36"/>
    <mergeCell ref="D36:F36"/>
    <mergeCell ref="H36:I36"/>
    <mergeCell ref="K36:L36"/>
    <mergeCell ref="R36:S36"/>
    <mergeCell ref="U36:V36"/>
    <mergeCell ref="AB38:AC38"/>
    <mergeCell ref="A39:B39"/>
    <mergeCell ref="H39:I39"/>
    <mergeCell ref="K39:L39"/>
    <mergeCell ref="R39:S39"/>
    <mergeCell ref="U39:V39"/>
    <mergeCell ref="AB39:AC39"/>
    <mergeCell ref="A38:B38"/>
    <mergeCell ref="D38:F38"/>
    <mergeCell ref="H38:I38"/>
    <mergeCell ref="K38:L38"/>
    <mergeCell ref="R38:S38"/>
    <mergeCell ref="U38:V38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</mergeCells>
  <conditionalFormatting sqref="N26:P29 N31:P34 M11:M45 X16:Z19 X21:Z24 X31:Z34 Q11:R45 W11:W45 D41:F44 C11:C45 D16:F19 D36:F39 N19:P19 N17:P17 G11:I45 N36:P44 X36:Z44 X11:Z14 D11:F14 N11:P14 N21:P24 D26:F34 D21:F24 X26:Z27 X29:Z29 AA11:AC45 W28:AB28 M26:S26">
    <cfRule type="expression" dxfId="170" priority="96" stopIfTrue="1">
      <formula>ISERROR(C11)</formula>
    </cfRule>
  </conditionalFormatting>
  <conditionalFormatting sqref="G9 Q9:S9 AA9:AC9">
    <cfRule type="cellIs" dxfId="169" priority="95" stopIfTrue="1" operator="equal">
      <formula>0</formula>
    </cfRule>
  </conditionalFormatting>
  <conditionalFormatting sqref="A23 A16 A21">
    <cfRule type="expression" dxfId="168" priority="94" stopIfTrue="1">
      <formula>AND(XFA16&gt;0,A16=0)</formula>
    </cfRule>
  </conditionalFormatting>
  <conditionalFormatting sqref="U16:V16 U11:V11 U40:V40 A24:B24 U28:V28">
    <cfRule type="expression" dxfId="167" priority="93" stopIfTrue="1">
      <formula>AND(#REF!&gt;0,A11=0)</formula>
    </cfRule>
  </conditionalFormatting>
  <conditionalFormatting sqref="U11:V11">
    <cfRule type="expression" dxfId="166" priority="92" stopIfTrue="1">
      <formula>AND(Q11&gt;0,U11=0)</formula>
    </cfRule>
  </conditionalFormatting>
  <conditionalFormatting sqref="U11:V11">
    <cfRule type="expression" dxfId="165" priority="91" stopIfTrue="1">
      <formula>AND(Q11&gt;0,U11=0)</formula>
    </cfRule>
  </conditionalFormatting>
  <conditionalFormatting sqref="U16:V16">
    <cfRule type="expression" dxfId="164" priority="90" stopIfTrue="1">
      <formula>AND(Q16&gt;0,U16=0)</formula>
    </cfRule>
  </conditionalFormatting>
  <conditionalFormatting sqref="A16:B16">
    <cfRule type="expression" dxfId="163" priority="89" stopIfTrue="1">
      <formula>AND(XFA16&gt;0,A16=0)</formula>
    </cfRule>
  </conditionalFormatting>
  <conditionalFormatting sqref="U11:V11 A24:B24">
    <cfRule type="expression" dxfId="162" priority="86" stopIfTrue="1">
      <formula>AND(#REF!&gt;0,A11=0)</formula>
    </cfRule>
  </conditionalFormatting>
  <conditionalFormatting sqref="U11:V11">
    <cfRule type="expression" dxfId="161" priority="85" stopIfTrue="1">
      <formula>AND(Q11&gt;0,U11=0)</formula>
    </cfRule>
  </conditionalFormatting>
  <conditionalFormatting sqref="U11:V11">
    <cfRule type="expression" dxfId="160" priority="84" stopIfTrue="1">
      <formula>AND(Q11&gt;0,U11=0)</formula>
    </cfRule>
  </conditionalFormatting>
  <conditionalFormatting sqref="U11:V11">
    <cfRule type="expression" dxfId="159" priority="82" stopIfTrue="1">
      <formula>AND(Q11&gt;0,U11=0)</formula>
    </cfRule>
  </conditionalFormatting>
  <conditionalFormatting sqref="U11:V11">
    <cfRule type="expression" dxfId="158" priority="81" stopIfTrue="1">
      <formula>AND(Q11&gt;0,U11=0)</formula>
    </cfRule>
  </conditionalFormatting>
  <conditionalFormatting sqref="A24">
    <cfRule type="expression" dxfId="157" priority="77" stopIfTrue="1">
      <formula>AND(XFA24&gt;0,A24=0)</formula>
    </cfRule>
  </conditionalFormatting>
  <conditionalFormatting sqref="A24">
    <cfRule type="expression" dxfId="156" priority="76" stopIfTrue="1">
      <formula>AND(XFA24&gt;0,A24=0)</formula>
    </cfRule>
  </conditionalFormatting>
  <conditionalFormatting sqref="U40:V40 A24:B24 U28:V28">
    <cfRule type="expression" dxfId="155" priority="74" stopIfTrue="1">
      <formula>AND(#REF!&gt;0,A24=0)</formula>
    </cfRule>
  </conditionalFormatting>
  <conditionalFormatting sqref="U40:V40 A24:B24">
    <cfRule type="expression" dxfId="154" priority="73" stopIfTrue="1">
      <formula>AND(#REF!&gt;0,A24=0)</formula>
    </cfRule>
  </conditionalFormatting>
  <conditionalFormatting sqref="A24">
    <cfRule type="expression" dxfId="153" priority="72" stopIfTrue="1">
      <formula>AND(XFA24&gt;0,A24=0)</formula>
    </cfRule>
  </conditionalFormatting>
  <conditionalFormatting sqref="A24">
    <cfRule type="expression" dxfId="152" priority="71" stopIfTrue="1">
      <formula>AND(XFA24&gt;0,A24=0)</formula>
    </cfRule>
  </conditionalFormatting>
  <conditionalFormatting sqref="K36:L36">
    <cfRule type="expression" dxfId="151" priority="60" stopIfTrue="1">
      <formula>AND(G36&gt;0,K36=0)</formula>
    </cfRule>
  </conditionalFormatting>
  <conditionalFormatting sqref="K36:L36">
    <cfRule type="expression" dxfId="150" priority="59" stopIfTrue="1">
      <formula>AND(G36&gt;0,K36=0)</formula>
    </cfRule>
  </conditionalFormatting>
  <conditionalFormatting sqref="U28:V28">
    <cfRule type="expression" dxfId="149" priority="58" stopIfTrue="1">
      <formula>AND(Q28&gt;0,U28=0)</formula>
    </cfRule>
  </conditionalFormatting>
  <conditionalFormatting sqref="U28:V28">
    <cfRule type="expression" dxfId="148" priority="57" stopIfTrue="1">
      <formula>AND(Q28&gt;0,U28=0)</formula>
    </cfRule>
  </conditionalFormatting>
  <conditionalFormatting sqref="U28:V28">
    <cfRule type="expression" dxfId="147" priority="56" stopIfTrue="1">
      <formula>AND(Q28&gt;0,U28=0)</formula>
    </cfRule>
  </conditionalFormatting>
  <conditionalFormatting sqref="U28:V28">
    <cfRule type="expression" dxfId="146" priority="55" stopIfTrue="1">
      <formula>AND(Q28&gt;0,U28=0)</formula>
    </cfRule>
  </conditionalFormatting>
  <conditionalFormatting sqref="U40:V40">
    <cfRule type="expression" dxfId="145" priority="53" stopIfTrue="1">
      <formula>AND(Q40&gt;0,U40=0)</formula>
    </cfRule>
  </conditionalFormatting>
  <conditionalFormatting sqref="U40:V40">
    <cfRule type="expression" dxfId="144" priority="49" stopIfTrue="1">
      <formula>AND(Q40&gt;0,U40=0)</formula>
    </cfRule>
  </conditionalFormatting>
  <conditionalFormatting sqref="U26:V26">
    <cfRule type="expression" dxfId="143" priority="46" stopIfTrue="1">
      <formula>AND(Q26&gt;0,U26=0)</formula>
    </cfRule>
  </conditionalFormatting>
  <conditionalFormatting sqref="U26:V26">
    <cfRule type="expression" dxfId="142" priority="45" stopIfTrue="1">
      <formula>AND(Q26&gt;0,U26=0)</formula>
    </cfRule>
  </conditionalFormatting>
  <conditionalFormatting sqref="U26:V26">
    <cfRule type="expression" dxfId="141" priority="44" stopIfTrue="1">
      <formula>AND(Q26&gt;0,U26=0)</formula>
    </cfRule>
  </conditionalFormatting>
  <conditionalFormatting sqref="U26:V26">
    <cfRule type="expression" dxfId="140" priority="43" stopIfTrue="1">
      <formula>AND(Q26&gt;0,U26=0)</formula>
    </cfRule>
  </conditionalFormatting>
  <conditionalFormatting sqref="K33:L33">
    <cfRule type="expression" dxfId="139" priority="42" stopIfTrue="1">
      <formula>AND(G33&gt;0,K33=0)</formula>
    </cfRule>
  </conditionalFormatting>
  <conditionalFormatting sqref="K33:L33">
    <cfRule type="expression" dxfId="138" priority="41" stopIfTrue="1">
      <formula>AND(G33&gt;0,K33=0)</formula>
    </cfRule>
  </conditionalFormatting>
  <conditionalFormatting sqref="K40:L40">
    <cfRule type="expression" dxfId="137" priority="40" stopIfTrue="1">
      <formula>AND(G40&gt;0,K40=0)</formula>
    </cfRule>
  </conditionalFormatting>
  <conditionalFormatting sqref="K40:L40">
    <cfRule type="expression" dxfId="136" priority="39" stopIfTrue="1">
      <formula>AND(G40&gt;0,K40=0)</formula>
    </cfRule>
  </conditionalFormatting>
  <conditionalFormatting sqref="A24:B24">
    <cfRule type="expression" dxfId="135" priority="33" stopIfTrue="1">
      <formula>AND(XFA24&gt;0,A24=0)</formula>
    </cfRule>
  </conditionalFormatting>
  <conditionalFormatting sqref="A24:B24">
    <cfRule type="expression" dxfId="134" priority="32" stopIfTrue="1">
      <formula>AND(XFA24&gt;0,A24=0)</formula>
    </cfRule>
  </conditionalFormatting>
  <conditionalFormatting sqref="A24:B24">
    <cfRule type="expression" dxfId="133" priority="28" stopIfTrue="1">
      <formula>AND(XFA24&gt;0,A24=0)</formula>
    </cfRule>
  </conditionalFormatting>
  <conditionalFormatting sqref="A24:B24">
    <cfRule type="expression" dxfId="132" priority="27" stopIfTrue="1">
      <formula>AND(XFA24&gt;0,A24=0)</formula>
    </cfRule>
  </conditionalFormatting>
  <conditionalFormatting sqref="K36:L36">
    <cfRule type="expression" dxfId="131" priority="24" stopIfTrue="1">
      <formula>AND(G36&gt;0,K36=0)</formula>
    </cfRule>
  </conditionalFormatting>
  <conditionalFormatting sqref="K36:L36">
    <cfRule type="expression" dxfId="130" priority="23" stopIfTrue="1">
      <formula>AND(G36&gt;0,K36=0)</formula>
    </cfRule>
  </conditionalFormatting>
  <conditionalFormatting sqref="U28:V28">
    <cfRule type="expression" dxfId="129" priority="19" stopIfTrue="1">
      <formula>AND(Q28&gt;0,U28=0)</formula>
    </cfRule>
  </conditionalFormatting>
  <conditionalFormatting sqref="W47 AA47:AC47">
    <cfRule type="expression" dxfId="128" priority="18" stopIfTrue="1">
      <formula>ISERROR(W47)</formula>
    </cfRule>
  </conditionalFormatting>
  <conditionalFormatting sqref="U47:V47">
    <cfRule type="expression" dxfId="127" priority="17" stopIfTrue="1">
      <formula>AND(#REF!&gt;0,U47=0)</formula>
    </cfRule>
  </conditionalFormatting>
  <conditionalFormatting sqref="U47:V47">
    <cfRule type="expression" dxfId="126" priority="16" stopIfTrue="1">
      <formula>AND(#REF!&gt;0,U47=0)</formula>
    </cfRule>
  </conditionalFormatting>
  <conditionalFormatting sqref="U47:V47">
    <cfRule type="expression" dxfId="125" priority="15" stopIfTrue="1">
      <formula>AND(Q47&gt;0,U47=0)</formula>
    </cfRule>
  </conditionalFormatting>
  <conditionalFormatting sqref="U47:V47">
    <cfRule type="expression" dxfId="124" priority="14" stopIfTrue="1">
      <formula>AND(Q47&gt;0,U47=0)</formula>
    </cfRule>
  </conditionalFormatting>
  <conditionalFormatting sqref="U47:V47">
    <cfRule type="expression" dxfId="123" priority="13" stopIfTrue="1">
      <formula>AND(Q47&gt;0,U47=0)</formula>
    </cfRule>
  </conditionalFormatting>
  <conditionalFormatting sqref="U47:V47">
    <cfRule type="expression" dxfId="122" priority="12" stopIfTrue="1">
      <formula>AND(Q47&gt;0,U47=0)</formula>
    </cfRule>
  </conditionalFormatting>
  <conditionalFormatting sqref="U47:V47">
    <cfRule type="expression" dxfId="121" priority="11" stopIfTrue="1">
      <formula>AND(Q47&gt;0,U47=0)</formula>
    </cfRule>
  </conditionalFormatting>
  <conditionalFormatting sqref="M31 Q31:S31">
    <cfRule type="expression" dxfId="120" priority="10" stopIfTrue="1">
      <formula>ISERROR(M31)</formula>
    </cfRule>
  </conditionalFormatting>
  <conditionalFormatting sqref="K31:L31">
    <cfRule type="expression" dxfId="119" priority="9" stopIfTrue="1">
      <formula>AND(#REF!&gt;0,K31=0)</formula>
    </cfRule>
  </conditionalFormatting>
  <conditionalFormatting sqref="K31:L31">
    <cfRule type="expression" dxfId="118" priority="8" stopIfTrue="1">
      <formula>AND(#REF!&gt;0,K31=0)</formula>
    </cfRule>
  </conditionalFormatting>
  <conditionalFormatting sqref="K31:L31">
    <cfRule type="expression" dxfId="117" priority="7" stopIfTrue="1">
      <formula>AND(G31&gt;0,K31=0)</formula>
    </cfRule>
  </conditionalFormatting>
  <conditionalFormatting sqref="K31:L31">
    <cfRule type="expression" dxfId="116" priority="6" stopIfTrue="1">
      <formula>AND(G31&gt;0,K31=0)</formula>
    </cfRule>
  </conditionalFormatting>
  <conditionalFormatting sqref="K31:L31">
    <cfRule type="expression" dxfId="115" priority="5" stopIfTrue="1">
      <formula>AND(G31&gt;0,K31=0)</formula>
    </cfRule>
  </conditionalFormatting>
  <conditionalFormatting sqref="K31:L31">
    <cfRule type="expression" dxfId="114" priority="4" stopIfTrue="1">
      <formula>AND(G31&gt;0,K31=0)</formula>
    </cfRule>
  </conditionalFormatting>
  <conditionalFormatting sqref="K31:L31">
    <cfRule type="expression" dxfId="113" priority="3" stopIfTrue="1">
      <formula>AND(G31&gt;0,K31=0)</formula>
    </cfRule>
  </conditionalFormatting>
  <conditionalFormatting sqref="C31:H31">
    <cfRule type="expression" dxfId="112" priority="1" stopIfTrue="1">
      <formula>ISERROR(C31)</formula>
    </cfRule>
  </conditionalFormatting>
  <dataValidations xWindow="440" yWindow="189" count="10">
    <dataValidation type="list" allowBlank="1" showInputMessage="1" promptTitle="Exercise Selection" prompt="Select the exercise based on the exercise class from the drop-down list. These exercises are listed on the MaxSheet worksheet." sqref="K43 A31 K45 A16:B16 U11 K33:L33 A18 K25:K26 U25 A40 K35 U43 A26 K38 A43 U41 A11 K20 U38 A45 U33 U15:U16 U13 U35:U36 A34 U20 K11 U28 K15:K16 A36 A20 A38 A15 A13 K41 U30:U31 U47:V47 K30 K31:L31">
      <formula1>INDIRECT(HLOOKUP(XFA11,SECONDARYLOOKUP,2,FALSE))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2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0:V40 K36 A24:B24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showErrorMessage="1" sqref="AC2 S2 I2">
      <formula1>STRPREP</formula1>
    </dataValidation>
    <dataValidation allowBlank="1" showInputMessage="1" showErrorMessage="1" promptTitle="# of Repetitions" prompt="Manually enter the appropriate number of repetitions." sqref="M11 W11 C26 C16 C36 C41 M26 C21 W26 W28 M41 C31:C32 M36 M16 W21 C11 W36 W16 W31 W41 M21"/>
    <dataValidation type="list" allowBlank="1" showInputMessage="1" showErrorMessage="1" sqref="R17:R20 H38 H44:I45 H39:I40 H17:I20 H37:I37 H27:I27 H22:I25 H28 H12:I15 H33 H34:I35 H29:I30 AB22:AC24 R37:R40 R12:R15 R22:R25 R27:R30 R32:R35 H43 R42:R45 AB42:AC44 AB12:AC15 AB37:AC40 AB17:AC20 AB32:AC35 AB47:AC47 AB27:AC27 AB29:AC30 R31:S31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AB28 R41 H41:I42 H36:I36 H21:I21 H16:I16 H26:I26 H11:I11 R26:S26 R11 H31 R16 R36 R21 AB25:AC26 AB36:AC36 AB11:AC11 AB16:AC16 AB31:AC31 AB21:AC21 AB41:AC41 H32:I32">
      <formula1>Notes</formula1>
    </dataValidation>
    <dataValidation type="list" allowBlank="1" showInputMessage="1" showErrorMessage="1" sqref="B2 L2 V2">
      <formula1>WARMUPLIST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L3:Q3" r:id="rId4" display="Standing D1 X 6/leg"/>
    <hyperlink ref="L4:Q4" r:id="rId5" display="Standing D2 X 6/leg"/>
    <hyperlink ref="B3:G3" r:id="rId6" display="FWD Leg Cirlces 2X5/leg"/>
    <hyperlink ref="B4:G4" r:id="rId7" display="BKWD Leg Circles 2X5/leg"/>
    <hyperlink ref="L5:Q5" r:id="rId8" display="Tea Cup X 6/leg"/>
    <hyperlink ref="L6:Q6" r:id="rId9" display="Scap Push-Ups X 10"/>
    <hyperlink ref="B5:G5" r:id="rId10" display="Cuban Press Incline F8 X 8"/>
    <hyperlink ref="B6:G6" r:id="rId11" display="Scap Push-Ups X 10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11:B11" r:id="rId16" display="Back Squat"/>
    <hyperlink ref="K11:L11" r:id="rId17" display="Back Squat"/>
    <hyperlink ref="K21:L21" r:id="rId18" display="Bench Press"/>
    <hyperlink ref="A27:B27" r:id="rId19" display="Bench Press"/>
    <hyperlink ref="U11:V11" r:id="rId20" display="Hex Deadlift"/>
    <hyperlink ref="Y11" r:id="rId21"/>
    <hyperlink ref="E11" r:id="rId22"/>
    <hyperlink ref="O11" r:id="rId23"/>
    <hyperlink ref="O21" r:id="rId24"/>
    <hyperlink ref="E27" r:id="rId25"/>
    <hyperlink ref="K38:L38" r:id="rId26" display="DB Curl to Arnold"/>
    <hyperlink ref="U40:V40" r:id="rId27" display="SL Calf Raises"/>
    <hyperlink ref="U26:V26" r:id="rId28" display="DB Bench Press"/>
    <hyperlink ref="K33:L33" r:id="rId29" display="DB Row"/>
    <hyperlink ref="A18:B18" r:id="rId30" display="Tuck Jumps"/>
    <hyperlink ref="U30:V30" r:id="rId31" display="Supermans"/>
    <hyperlink ref="K40:L40" r:id="rId32" display="Sup-Pro Tri Ext"/>
    <hyperlink ref="A34:B34" r:id="rId33" display="MB Pass"/>
    <hyperlink ref="Y26" r:id="rId34"/>
    <hyperlink ref="E24" r:id="rId35"/>
    <hyperlink ref="A42:B42" r:id="rId36" display="Bent Knee Calf Raise"/>
    <hyperlink ref="A13:B13" r:id="rId37" display="Sumo Squat to Stand"/>
    <hyperlink ref="A16:B16" r:id="rId38" display="Eccentric Sport Squat"/>
    <hyperlink ref="A22:B22" r:id="rId39" display="Power Step Up"/>
    <hyperlink ref="A26:B26" r:id="rId40" display="Curl to Press"/>
    <hyperlink ref="A29:B29" r:id="rId41" display="Tea Cup"/>
    <hyperlink ref="A32:B32" r:id="rId42" display="Eccentric Bench"/>
    <hyperlink ref="U38:V38" r:id="rId43" display="Dips"/>
    <hyperlink ref="U36:V36" r:id="rId44" display="Zottman Curls"/>
    <hyperlink ref="K35:L35" r:id="rId45" display="Incline DB Bench"/>
    <hyperlink ref="K20:L20" r:id="rId46" display="3-Way Ham Touch"/>
    <hyperlink ref="A24:B24" r:id="rId47" display="Dynamic Lat Pull"/>
    <hyperlink ref="A36:B36" r:id="rId48" display="Clap Push-Up"/>
    <hyperlink ref="A38:B38" r:id="rId49" display="Drop Push-Up"/>
    <hyperlink ref="A40:B40" r:id="rId50" display="DB RDL + Row"/>
    <hyperlink ref="A20:B20" r:id="rId51" display="Weighted Squat Jumps"/>
    <hyperlink ref="A15:B15" r:id="rId52" display="Prone Hip Flexor"/>
    <hyperlink ref="K18:L18" r:id="rId53" display="Partner Neck"/>
    <hyperlink ref="K28:L28" r:id="rId54" display="U-Abs"/>
    <hyperlink ref="K30:L30" r:id="rId55" display="Ball Groin Squeeze"/>
    <hyperlink ref="U13:V13" r:id="rId56" display="Quadraped Kick Backs"/>
    <hyperlink ref="U15:V15" r:id="rId57" display="Glute Swings"/>
    <hyperlink ref="U16:V16" r:id="rId58" display="Eccentric Hex DL"/>
    <hyperlink ref="U18:V18" r:id="rId59" display="Broad Jumps"/>
    <hyperlink ref="U24:V24" r:id="rId60" display="Chin Grip Lat Pull"/>
    <hyperlink ref="U33:V33" r:id="rId61" display="Arnolds"/>
    <hyperlink ref="U35:V35" r:id="rId62" display="V-Ups"/>
    <hyperlink ref="K16:L16" r:id="rId63" display="Contra Ecc Hip Flxr"/>
    <hyperlink ref="U20:V20" r:id="rId64" display="DB Squat Jumps"/>
    <hyperlink ref="K36:L36" r:id="rId65" display="DB Walking Lunge"/>
    <hyperlink ref="H15:I15" r:id="rId66" display="6:0:0:0"/>
    <hyperlink ref="U31:V31" r:id="rId67" display="Lateral DB Step-Up"/>
    <hyperlink ref="H16:I16" r:id="rId68" display="6:0:0:0"/>
    <hyperlink ref="H20:I20" r:id="rId69" display="0:2:0:0"/>
    <hyperlink ref="H24:I24" r:id="rId70" display="3:0:0:0"/>
    <hyperlink ref="H32:I32" r:id="rId71" display="6:0:0:0"/>
    <hyperlink ref="H38:I38" r:id="rId72" display="0:2:0:0"/>
    <hyperlink ref="R36:S36" r:id="rId73" display="0:2:0:0"/>
    <hyperlink ref="R33:S33" r:id="rId74" display="3:0:0:0"/>
    <hyperlink ref="R30:S30" r:id="rId75" display="0:2:0:0"/>
    <hyperlink ref="R16:S16" r:id="rId76" display="3:0:0:0"/>
    <hyperlink ref="AB16:AC16" r:id="rId77" display="4:0:0:0"/>
    <hyperlink ref="AB20:AC20" r:id="rId78" display="0:2:0:0"/>
    <hyperlink ref="AB24:AC24" r:id="rId79" display="3:0:0:0"/>
    <hyperlink ref="U28:V28" r:id="rId80" display="Glute Bar Lift"/>
    <hyperlink ref="AB28:AC28" r:id="rId81" display="3:0:0:0"/>
    <hyperlink ref="K31:L31" r:id="rId82" display="Nordic Ham Curls"/>
    <hyperlink ref="R31:S31" r:id="rId83" display="3:0:0:0"/>
    <hyperlink ref="K26:L26" r:id="rId84" display="Cuban Press"/>
    <hyperlink ref="A31:B31" r:id="rId85" display="OH LAT Raise + F8"/>
  </hyperlinks>
  <pageMargins left="0.45" right="0.2" top="0.25" bottom="0.25" header="0.05" footer="0.05"/>
  <pageSetup scale="99" orientation="landscape" r:id="rId86"/>
  <drawing r:id="rId87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7"/>
  <sheetViews>
    <sheetView workbookViewId="0">
      <selection activeCell="E13" sqref="E13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02" t="s">
        <v>216</v>
      </c>
      <c r="C3" s="203"/>
      <c r="D3" s="203"/>
      <c r="E3" s="203"/>
      <c r="F3" s="203"/>
      <c r="G3" s="204"/>
      <c r="H3" s="5"/>
      <c r="I3" s="3"/>
      <c r="J3" s="24"/>
      <c r="K3" s="206"/>
      <c r="L3" s="202" t="s">
        <v>220</v>
      </c>
      <c r="M3" s="203"/>
      <c r="N3" s="203"/>
      <c r="O3" s="203"/>
      <c r="P3" s="203"/>
      <c r="Q3" s="204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89" t="s">
        <v>217</v>
      </c>
      <c r="C4" s="290"/>
      <c r="D4" s="290"/>
      <c r="E4" s="290"/>
      <c r="F4" s="290"/>
      <c r="G4" s="291"/>
      <c r="H4" s="5"/>
      <c r="I4" s="2"/>
      <c r="J4" s="24"/>
      <c r="K4" s="206"/>
      <c r="L4" s="202" t="s">
        <v>221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86" t="s">
        <v>215</v>
      </c>
      <c r="C5" s="287"/>
      <c r="D5" s="287"/>
      <c r="E5" s="287"/>
      <c r="F5" s="287"/>
      <c r="G5" s="288"/>
      <c r="H5" s="5"/>
      <c r="I5" s="2"/>
      <c r="J5" s="24"/>
      <c r="K5" s="206"/>
      <c r="L5" s="202" t="s">
        <v>287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219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264</v>
      </c>
      <c r="D9" s="190"/>
      <c r="E9" s="190"/>
      <c r="F9" s="292"/>
      <c r="G9" s="189" t="s">
        <v>265</v>
      </c>
      <c r="H9" s="190"/>
      <c r="I9" s="292"/>
      <c r="J9" s="24"/>
      <c r="K9" s="196" t="s">
        <v>68</v>
      </c>
      <c r="L9" s="197"/>
      <c r="M9" s="189" t="s">
        <v>264</v>
      </c>
      <c r="N9" s="190"/>
      <c r="O9" s="190"/>
      <c r="P9" s="292"/>
      <c r="Q9" s="189" t="s">
        <v>265</v>
      </c>
      <c r="R9" s="190"/>
      <c r="S9" s="292"/>
      <c r="T9" s="24"/>
      <c r="U9" s="196" t="s">
        <v>69</v>
      </c>
      <c r="V9" s="197"/>
      <c r="W9" s="189" t="s">
        <v>264</v>
      </c>
      <c r="X9" s="190"/>
      <c r="Y9" s="190"/>
      <c r="Z9" s="292"/>
      <c r="AA9" s="189" t="s">
        <v>265</v>
      </c>
      <c r="AB9" s="190"/>
      <c r="AC9" s="292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CEILING((52.5%*N8),5)</f>
        <v>55</v>
      </c>
      <c r="E11" s="74" t="s">
        <v>60</v>
      </c>
      <c r="F11" s="40">
        <f>CEILING((57.5%*N8),5)</f>
        <v>60</v>
      </c>
      <c r="G11" s="39">
        <v>1</v>
      </c>
      <c r="H11" s="200"/>
      <c r="I11" s="201"/>
      <c r="J11" s="24"/>
      <c r="K11" s="174" t="s">
        <v>8</v>
      </c>
      <c r="L11" s="175"/>
      <c r="M11" s="37">
        <v>5</v>
      </c>
      <c r="N11" s="38">
        <f>CEILING((57.5%*N8),5)</f>
        <v>60</v>
      </c>
      <c r="O11" s="74" t="s">
        <v>60</v>
      </c>
      <c r="P11" s="40">
        <f>CEILING((62.5%*N8),5)</f>
        <v>65</v>
      </c>
      <c r="Q11" s="39">
        <v>1</v>
      </c>
      <c r="R11" s="293"/>
      <c r="S11" s="294"/>
      <c r="T11" s="24"/>
      <c r="U11" s="174" t="s">
        <v>176</v>
      </c>
      <c r="V11" s="175"/>
      <c r="W11" s="37">
        <v>5</v>
      </c>
      <c r="X11" s="38">
        <f>CEILING((52.5%*S8),5)</f>
        <v>55</v>
      </c>
      <c r="Y11" s="75" t="s">
        <v>60</v>
      </c>
      <c r="Z11" s="40">
        <f>CEILING((57.5%*S8),5)</f>
        <v>60</v>
      </c>
      <c r="AA11" s="39">
        <v>1</v>
      </c>
      <c r="AB11" s="293"/>
      <c r="AC11" s="294"/>
      <c r="AD11" s="1"/>
    </row>
    <row r="12" spans="1:30" ht="12.75" x14ac:dyDescent="0.2">
      <c r="A12" s="187" t="s">
        <v>224</v>
      </c>
      <c r="B12" s="188"/>
      <c r="C12" s="49">
        <v>3</v>
      </c>
      <c r="D12" s="43">
        <f>CEILING((67.5%*N8),5)</f>
        <v>70</v>
      </c>
      <c r="E12" s="44" t="s">
        <v>60</v>
      </c>
      <c r="F12" s="45">
        <f>CEILING((72.5%*N8),5)</f>
        <v>75</v>
      </c>
      <c r="G12" s="44">
        <v>1</v>
      </c>
      <c r="H12" s="181"/>
      <c r="I12" s="182"/>
      <c r="J12" s="24"/>
      <c r="K12" s="297"/>
      <c r="L12" s="298"/>
      <c r="M12" s="42">
        <v>3</v>
      </c>
      <c r="N12" s="43">
        <f>CEILING((67.5%*N8),5)</f>
        <v>70</v>
      </c>
      <c r="O12" s="44" t="s">
        <v>60</v>
      </c>
      <c r="P12" s="45">
        <f>CEILING((72.5%*N8),5)</f>
        <v>75</v>
      </c>
      <c r="Q12" s="44">
        <v>2</v>
      </c>
      <c r="R12" s="299"/>
      <c r="S12" s="300"/>
      <c r="T12" s="24"/>
      <c r="U12" s="187" t="s">
        <v>224</v>
      </c>
      <c r="V12" s="188"/>
      <c r="W12" s="49">
        <v>3</v>
      </c>
      <c r="X12" s="43">
        <f>CEILING((67.5%*S8),5)</f>
        <v>70</v>
      </c>
      <c r="Y12" s="44" t="s">
        <v>60</v>
      </c>
      <c r="Z12" s="45">
        <f>CEILING((72.5%*S8),5)</f>
        <v>75</v>
      </c>
      <c r="AA12" s="44">
        <v>1</v>
      </c>
      <c r="AB12" s="299"/>
      <c r="AC12" s="300"/>
      <c r="AD12" s="1"/>
    </row>
    <row r="13" spans="1:30" ht="12.75" x14ac:dyDescent="0.2">
      <c r="A13" s="172" t="s">
        <v>225</v>
      </c>
      <c r="B13" s="173"/>
      <c r="C13" s="50">
        <v>5</v>
      </c>
      <c r="D13" s="43"/>
      <c r="E13" s="44"/>
      <c r="F13" s="45"/>
      <c r="G13" s="90">
        <v>2</v>
      </c>
      <c r="H13" s="149"/>
      <c r="I13" s="150"/>
      <c r="J13" s="24"/>
      <c r="K13" s="187" t="s">
        <v>268</v>
      </c>
      <c r="L13" s="188"/>
      <c r="M13" s="49">
        <v>3</v>
      </c>
      <c r="N13" s="43">
        <f>CEILING((77.5%*N8),5)</f>
        <v>80</v>
      </c>
      <c r="O13" s="44" t="s">
        <v>60</v>
      </c>
      <c r="P13" s="45">
        <f>CEILING((82.5%*N8),5)</f>
        <v>85</v>
      </c>
      <c r="Q13" s="44">
        <v>3</v>
      </c>
      <c r="R13" s="295"/>
      <c r="S13" s="296"/>
      <c r="T13" s="24"/>
      <c r="U13" s="297" t="s">
        <v>279</v>
      </c>
      <c r="V13" s="298"/>
      <c r="W13" s="49">
        <v>5</v>
      </c>
      <c r="X13" s="43"/>
      <c r="Y13" s="44"/>
      <c r="Z13" s="45"/>
      <c r="AA13" s="44">
        <v>2</v>
      </c>
      <c r="AB13" s="295"/>
      <c r="AC13" s="296"/>
      <c r="AD13" s="1"/>
    </row>
    <row r="14" spans="1:30" x14ac:dyDescent="0.2">
      <c r="A14" s="187" t="s">
        <v>224</v>
      </c>
      <c r="B14" s="188"/>
      <c r="C14" s="50"/>
      <c r="D14" s="43"/>
      <c r="E14" s="44"/>
      <c r="F14" s="45"/>
      <c r="G14" s="51"/>
      <c r="H14" s="149"/>
      <c r="I14" s="150"/>
      <c r="J14" s="24"/>
      <c r="K14" s="307"/>
      <c r="L14" s="308"/>
      <c r="M14" s="50"/>
      <c r="N14" s="43"/>
      <c r="O14" s="44"/>
      <c r="P14" s="45"/>
      <c r="Q14" s="51"/>
      <c r="R14" s="295"/>
      <c r="S14" s="296"/>
      <c r="T14" s="24"/>
      <c r="U14" s="187" t="s">
        <v>224</v>
      </c>
      <c r="V14" s="188"/>
      <c r="W14" s="50"/>
      <c r="X14" s="43"/>
      <c r="Y14" s="44"/>
      <c r="Z14" s="45"/>
      <c r="AA14" s="51"/>
      <c r="AB14" s="295"/>
      <c r="AC14" s="296"/>
      <c r="AD14" s="1"/>
    </row>
    <row r="15" spans="1:30" ht="13.5" thickBot="1" x14ac:dyDescent="0.25">
      <c r="A15" s="170" t="s">
        <v>226</v>
      </c>
      <c r="B15" s="171"/>
      <c r="C15" s="52">
        <v>5</v>
      </c>
      <c r="D15" s="53"/>
      <c r="E15" s="54"/>
      <c r="F15" s="55"/>
      <c r="G15" s="54">
        <v>2</v>
      </c>
      <c r="H15" s="301" t="s">
        <v>296</v>
      </c>
      <c r="I15" s="302"/>
      <c r="J15" s="24"/>
      <c r="K15" s="303"/>
      <c r="L15" s="304"/>
      <c r="M15" s="52"/>
      <c r="N15" s="53"/>
      <c r="O15" s="54"/>
      <c r="P15" s="55"/>
      <c r="Q15" s="54"/>
      <c r="R15" s="305"/>
      <c r="S15" s="306"/>
      <c r="T15" s="24"/>
      <c r="U15" s="303" t="s">
        <v>280</v>
      </c>
      <c r="V15" s="304"/>
      <c r="W15" s="52">
        <v>5</v>
      </c>
      <c r="X15" s="53"/>
      <c r="Y15" s="54"/>
      <c r="Z15" s="55"/>
      <c r="AA15" s="54">
        <v>2</v>
      </c>
      <c r="AB15" s="305"/>
      <c r="AC15" s="306"/>
      <c r="AD15" s="1"/>
    </row>
    <row r="16" spans="1:30" ht="15" customHeight="1" x14ac:dyDescent="0.2">
      <c r="A16" s="174" t="s">
        <v>326</v>
      </c>
      <c r="B16" s="175"/>
      <c r="C16" s="76">
        <v>4</v>
      </c>
      <c r="D16" s="77">
        <f>CEILING((70%*N8),5)</f>
        <v>70</v>
      </c>
      <c r="E16" s="56" t="s">
        <v>60</v>
      </c>
      <c r="F16" s="78">
        <f>CEILING((75%*N8),5)</f>
        <v>75</v>
      </c>
      <c r="G16" s="56">
        <v>4</v>
      </c>
      <c r="H16" s="309" t="s">
        <v>296</v>
      </c>
      <c r="I16" s="310"/>
      <c r="J16" s="24"/>
      <c r="K16" s="174" t="s">
        <v>332</v>
      </c>
      <c r="L16" s="175"/>
      <c r="M16" s="37">
        <v>5</v>
      </c>
      <c r="N16" s="136" t="s">
        <v>59</v>
      </c>
      <c r="O16" s="137"/>
      <c r="P16" s="138"/>
      <c r="Q16" s="39">
        <v>3</v>
      </c>
      <c r="R16" s="309" t="s">
        <v>293</v>
      </c>
      <c r="S16" s="310"/>
      <c r="T16" s="24"/>
      <c r="U16" s="311" t="s">
        <v>330</v>
      </c>
      <c r="V16" s="312"/>
      <c r="W16" s="37">
        <v>4</v>
      </c>
      <c r="X16" s="136" t="s">
        <v>333</v>
      </c>
      <c r="Y16" s="137"/>
      <c r="Z16" s="138"/>
      <c r="AA16" s="39">
        <v>4</v>
      </c>
      <c r="AB16" s="309" t="s">
        <v>296</v>
      </c>
      <c r="AC16" s="310"/>
      <c r="AD16" s="1"/>
    </row>
    <row r="17" spans="1:30" x14ac:dyDescent="0.2">
      <c r="A17" s="187" t="s">
        <v>224</v>
      </c>
      <c r="B17" s="188"/>
      <c r="C17" s="42"/>
      <c r="D17" s="43"/>
      <c r="E17" s="44"/>
      <c r="F17" s="45"/>
      <c r="G17" s="44"/>
      <c r="H17" s="185"/>
      <c r="I17" s="186"/>
      <c r="J17" s="24"/>
      <c r="K17" s="341" t="s">
        <v>224</v>
      </c>
      <c r="L17" s="342"/>
      <c r="M17" s="42"/>
      <c r="N17" s="43"/>
      <c r="O17" s="44"/>
      <c r="P17" s="45"/>
      <c r="Q17" s="44"/>
      <c r="R17" s="299"/>
      <c r="S17" s="300"/>
      <c r="T17" s="24"/>
      <c r="U17" s="187" t="s">
        <v>224</v>
      </c>
      <c r="V17" s="188"/>
      <c r="W17" s="42"/>
      <c r="X17" s="43"/>
      <c r="Y17" s="44"/>
      <c r="Z17" s="45"/>
      <c r="AA17" s="44"/>
      <c r="AB17" s="299"/>
      <c r="AC17" s="300"/>
      <c r="AD17" s="1"/>
    </row>
    <row r="18" spans="1:30" ht="15" customHeight="1" x14ac:dyDescent="0.2">
      <c r="A18" s="172" t="s">
        <v>183</v>
      </c>
      <c r="B18" s="173"/>
      <c r="C18" s="49">
        <v>4</v>
      </c>
      <c r="D18" s="142" t="s">
        <v>59</v>
      </c>
      <c r="E18" s="143"/>
      <c r="F18" s="144"/>
      <c r="G18" s="44">
        <v>4</v>
      </c>
      <c r="H18" s="181"/>
      <c r="I18" s="182"/>
      <c r="J18" s="24"/>
      <c r="K18" s="297" t="s">
        <v>271</v>
      </c>
      <c r="L18" s="298"/>
      <c r="M18" s="49">
        <v>6</v>
      </c>
      <c r="N18" s="142" t="s">
        <v>194</v>
      </c>
      <c r="O18" s="143"/>
      <c r="P18" s="144"/>
      <c r="Q18" s="44">
        <v>3</v>
      </c>
      <c r="R18" s="295"/>
      <c r="S18" s="296"/>
      <c r="T18" s="24"/>
      <c r="U18" s="183" t="s">
        <v>282</v>
      </c>
      <c r="V18" s="184"/>
      <c r="W18" s="49">
        <v>5</v>
      </c>
      <c r="X18" s="43"/>
      <c r="Y18" s="44"/>
      <c r="Z18" s="45"/>
      <c r="AA18" s="44">
        <v>4</v>
      </c>
      <c r="AB18" s="295"/>
      <c r="AC18" s="296"/>
      <c r="AD18" s="1"/>
    </row>
    <row r="19" spans="1:30" x14ac:dyDescent="0.2">
      <c r="A19" s="187" t="s">
        <v>224</v>
      </c>
      <c r="B19" s="188"/>
      <c r="C19" s="50"/>
      <c r="D19" s="43"/>
      <c r="E19" s="44"/>
      <c r="F19" s="45"/>
      <c r="G19" s="57"/>
      <c r="H19" s="181"/>
      <c r="I19" s="182"/>
      <c r="J19" s="24"/>
      <c r="K19" s="187" t="s">
        <v>224</v>
      </c>
      <c r="L19" s="188"/>
      <c r="M19" s="50"/>
      <c r="N19" s="43"/>
      <c r="O19" s="44"/>
      <c r="P19" s="45"/>
      <c r="Q19" s="51"/>
      <c r="R19" s="295"/>
      <c r="S19" s="296"/>
      <c r="T19" s="24"/>
      <c r="U19" s="187" t="s">
        <v>224</v>
      </c>
      <c r="V19" s="188"/>
      <c r="W19" s="50"/>
      <c r="X19" s="43"/>
      <c r="Y19" s="44"/>
      <c r="Z19" s="45"/>
      <c r="AA19" s="51"/>
      <c r="AB19" s="295"/>
      <c r="AC19" s="296"/>
      <c r="AD19" s="1"/>
    </row>
    <row r="20" spans="1:30" ht="13.5" thickBot="1" x14ac:dyDescent="0.25">
      <c r="A20" s="228" t="s">
        <v>328</v>
      </c>
      <c r="B20" s="229"/>
      <c r="C20" s="91">
        <v>4</v>
      </c>
      <c r="D20" s="88">
        <f>CEILING((7.5%*N8),5)</f>
        <v>10</v>
      </c>
      <c r="E20" s="57" t="s">
        <v>60</v>
      </c>
      <c r="F20" s="89">
        <f>CEILING((12.5%*N8),5)</f>
        <v>15</v>
      </c>
      <c r="G20" s="57">
        <v>4</v>
      </c>
      <c r="H20" s="313" t="s">
        <v>293</v>
      </c>
      <c r="I20" s="314"/>
      <c r="J20" s="24"/>
      <c r="K20" s="303" t="s">
        <v>269</v>
      </c>
      <c r="L20" s="304"/>
      <c r="M20" s="52">
        <v>9</v>
      </c>
      <c r="N20" s="53"/>
      <c r="O20" s="54">
        <v>10</v>
      </c>
      <c r="P20" s="55"/>
      <c r="Q20" s="54">
        <v>3</v>
      </c>
      <c r="R20" s="305" t="s">
        <v>270</v>
      </c>
      <c r="S20" s="306"/>
      <c r="T20" s="24"/>
      <c r="U20" s="228" t="s">
        <v>329</v>
      </c>
      <c r="V20" s="229"/>
      <c r="W20" s="91">
        <v>5</v>
      </c>
      <c r="X20" s="88">
        <f>CEILING((3%*S8),5)</f>
        <v>5</v>
      </c>
      <c r="Y20" s="57" t="s">
        <v>60</v>
      </c>
      <c r="Z20" s="89">
        <f>CEILING((8%*S8),5)</f>
        <v>10</v>
      </c>
      <c r="AA20" s="57">
        <v>4</v>
      </c>
      <c r="AB20" s="313" t="s">
        <v>293</v>
      </c>
      <c r="AC20" s="314"/>
      <c r="AD20" s="1"/>
    </row>
    <row r="21" spans="1:30" ht="12.75" x14ac:dyDescent="0.2">
      <c r="A21" s="187" t="s">
        <v>224</v>
      </c>
      <c r="B21" s="188"/>
      <c r="C21" s="42"/>
      <c r="D21" s="69"/>
      <c r="E21" s="70"/>
      <c r="F21" s="71"/>
      <c r="G21" s="70"/>
      <c r="H21" s="149"/>
      <c r="I21" s="150"/>
      <c r="J21" s="24"/>
      <c r="K21" s="183" t="s">
        <v>15</v>
      </c>
      <c r="L21" s="184"/>
      <c r="M21" s="37">
        <v>5</v>
      </c>
      <c r="N21" s="38">
        <f>CEILING((57.5%*Q8),5)</f>
        <v>60</v>
      </c>
      <c r="O21" s="75" t="s">
        <v>60</v>
      </c>
      <c r="P21" s="40">
        <f>CEILING((62.5%*Q8),5)</f>
        <v>65</v>
      </c>
      <c r="Q21" s="39">
        <v>1</v>
      </c>
      <c r="R21" s="293"/>
      <c r="S21" s="294"/>
      <c r="T21" s="24"/>
      <c r="U21" s="187" t="s">
        <v>224</v>
      </c>
      <c r="V21" s="188"/>
      <c r="W21" s="63"/>
      <c r="X21" s="43"/>
      <c r="Y21" s="44"/>
      <c r="Z21" s="45"/>
      <c r="AA21" s="44"/>
      <c r="AB21" s="299"/>
      <c r="AC21" s="300"/>
      <c r="AD21" s="1"/>
    </row>
    <row r="22" spans="1:30" ht="12.75" x14ac:dyDescent="0.2">
      <c r="A22" s="183" t="s">
        <v>229</v>
      </c>
      <c r="B22" s="184"/>
      <c r="C22" s="42">
        <v>4</v>
      </c>
      <c r="D22" s="142" t="s">
        <v>59</v>
      </c>
      <c r="E22" s="143"/>
      <c r="F22" s="144"/>
      <c r="G22" s="44">
        <v>4</v>
      </c>
      <c r="H22" s="185"/>
      <c r="I22" s="186"/>
      <c r="J22" s="24"/>
      <c r="K22" s="297"/>
      <c r="L22" s="298"/>
      <c r="M22" s="42">
        <v>3</v>
      </c>
      <c r="N22" s="43">
        <f>CEILING((67.5%*Q8),5)</f>
        <v>70</v>
      </c>
      <c r="O22" s="44" t="s">
        <v>60</v>
      </c>
      <c r="P22" s="45">
        <f>CEILING((72.5%*Q8),5)</f>
        <v>75</v>
      </c>
      <c r="Q22" s="44">
        <v>2</v>
      </c>
      <c r="R22" s="299"/>
      <c r="S22" s="300"/>
      <c r="T22" s="24"/>
      <c r="U22" s="368" t="s">
        <v>325</v>
      </c>
      <c r="V22" s="369"/>
      <c r="W22" s="42">
        <v>5</v>
      </c>
      <c r="X22" s="43"/>
      <c r="Y22" s="44"/>
      <c r="Z22" s="45"/>
      <c r="AA22" s="44">
        <v>4</v>
      </c>
      <c r="AB22" s="299"/>
      <c r="AC22" s="300"/>
      <c r="AD22" s="1"/>
    </row>
    <row r="23" spans="1:30" x14ac:dyDescent="0.2">
      <c r="A23" s="187" t="s">
        <v>224</v>
      </c>
      <c r="B23" s="188"/>
      <c r="C23" s="49"/>
      <c r="D23" s="43"/>
      <c r="E23" s="44"/>
      <c r="F23" s="45"/>
      <c r="G23" s="44"/>
      <c r="H23" s="181"/>
      <c r="I23" s="182"/>
      <c r="J23" s="24"/>
      <c r="K23" s="187" t="s">
        <v>268</v>
      </c>
      <c r="L23" s="188"/>
      <c r="M23" s="49">
        <v>3</v>
      </c>
      <c r="N23" s="43">
        <f>CEILING((77.5%*Q8),5)</f>
        <v>80</v>
      </c>
      <c r="O23" s="44" t="s">
        <v>60</v>
      </c>
      <c r="P23" s="45">
        <f>CEILING((82.5%*Q8),5)</f>
        <v>85</v>
      </c>
      <c r="Q23" s="44">
        <v>3</v>
      </c>
      <c r="R23" s="295"/>
      <c r="S23" s="296"/>
      <c r="T23" s="24"/>
      <c r="U23" s="187" t="s">
        <v>224</v>
      </c>
      <c r="V23" s="188"/>
      <c r="W23" s="49"/>
      <c r="X23" s="43"/>
      <c r="Y23" s="44"/>
      <c r="Z23" s="45"/>
      <c r="AA23" s="44"/>
      <c r="AB23" s="295"/>
      <c r="AC23" s="296"/>
      <c r="AD23" s="1"/>
    </row>
    <row r="24" spans="1:30" ht="12.75" x14ac:dyDescent="0.2">
      <c r="A24" s="172" t="s">
        <v>9</v>
      </c>
      <c r="B24" s="173"/>
      <c r="C24" s="50">
        <v>5</v>
      </c>
      <c r="D24" s="43">
        <f>CEILING((45%*Q8),5)</f>
        <v>45</v>
      </c>
      <c r="E24" s="79" t="s">
        <v>60</v>
      </c>
      <c r="F24" s="45">
        <f>CEILING((49%*Q8),5)</f>
        <v>50</v>
      </c>
      <c r="G24" s="51">
        <v>4</v>
      </c>
      <c r="H24" s="319" t="s">
        <v>296</v>
      </c>
      <c r="I24" s="320"/>
      <c r="J24" s="24"/>
      <c r="K24" s="307"/>
      <c r="L24" s="308"/>
      <c r="M24" s="50"/>
      <c r="N24" s="43"/>
      <c r="O24" s="44"/>
      <c r="P24" s="45"/>
      <c r="Q24" s="51"/>
      <c r="R24" s="295"/>
      <c r="S24" s="296"/>
      <c r="T24" s="24"/>
      <c r="U24" s="297" t="s">
        <v>284</v>
      </c>
      <c r="V24" s="298"/>
      <c r="W24" s="50">
        <v>6</v>
      </c>
      <c r="X24" s="43">
        <f>CEILING((60%*Q8),5)</f>
        <v>60</v>
      </c>
      <c r="Y24" s="44" t="s">
        <v>60</v>
      </c>
      <c r="Z24" s="45">
        <f>CEILING((65%*Q8),5)</f>
        <v>65</v>
      </c>
      <c r="AA24" s="51">
        <v>4</v>
      </c>
      <c r="AB24" s="319" t="s">
        <v>296</v>
      </c>
      <c r="AC24" s="320"/>
      <c r="AD24" s="1"/>
    </row>
    <row r="25" spans="1:30" ht="13.5" thickBot="1" x14ac:dyDescent="0.25">
      <c r="A25" s="315" t="s">
        <v>224</v>
      </c>
      <c r="B25" s="316"/>
      <c r="C25" s="91"/>
      <c r="D25" s="88"/>
      <c r="E25" s="57"/>
      <c r="F25" s="89"/>
      <c r="G25" s="57"/>
      <c r="H25" s="317"/>
      <c r="I25" s="318"/>
      <c r="J25" s="24"/>
      <c r="K25" s="303"/>
      <c r="L25" s="304"/>
      <c r="M25" s="52"/>
      <c r="N25" s="53"/>
      <c r="O25" s="54"/>
      <c r="P25" s="55"/>
      <c r="Q25" s="54"/>
      <c r="R25" s="305"/>
      <c r="S25" s="306"/>
      <c r="T25" s="24"/>
      <c r="U25" s="303"/>
      <c r="V25" s="304"/>
      <c r="W25" s="52"/>
      <c r="X25" s="53"/>
      <c r="Y25" s="54"/>
      <c r="Z25" s="55"/>
      <c r="AA25" s="54"/>
      <c r="AB25" s="239" t="s">
        <v>231</v>
      </c>
      <c r="AC25" s="240"/>
      <c r="AD25" s="1"/>
    </row>
    <row r="26" spans="1:30" ht="13.5" thickBot="1" x14ac:dyDescent="0.25">
      <c r="A26" s="170" t="s">
        <v>230</v>
      </c>
      <c r="B26" s="171"/>
      <c r="C26" s="52">
        <v>5</v>
      </c>
      <c r="D26" s="53">
        <f>CEILING((15%*Q8),5)</f>
        <v>15</v>
      </c>
      <c r="E26" s="54" t="s">
        <v>60</v>
      </c>
      <c r="F26" s="55">
        <f>CEILING((17.5%*Q8),5)</f>
        <v>20</v>
      </c>
      <c r="G26" s="54">
        <v>4</v>
      </c>
      <c r="H26" s="239" t="s">
        <v>231</v>
      </c>
      <c r="I26" s="240"/>
      <c r="J26" s="24"/>
      <c r="K26" s="174" t="s">
        <v>327</v>
      </c>
      <c r="L26" s="175"/>
      <c r="M26" s="37">
        <v>6</v>
      </c>
      <c r="N26" s="38">
        <v>5</v>
      </c>
      <c r="O26" s="39" t="s">
        <v>60</v>
      </c>
      <c r="P26" s="40">
        <v>10</v>
      </c>
      <c r="Q26" s="39">
        <v>3</v>
      </c>
      <c r="R26" s="176"/>
      <c r="S26" s="177"/>
      <c r="T26" s="24"/>
      <c r="U26" s="172" t="s">
        <v>33</v>
      </c>
      <c r="V26" s="173"/>
      <c r="W26" s="37">
        <v>10</v>
      </c>
      <c r="X26" s="38">
        <f>CEILING((20%*Q8),5)</f>
        <v>20</v>
      </c>
      <c r="Y26" s="75" t="s">
        <v>60</v>
      </c>
      <c r="Z26" s="40">
        <f>CEILING((26%*Q8),5)</f>
        <v>30</v>
      </c>
      <c r="AA26" s="39">
        <v>3</v>
      </c>
      <c r="AB26" s="293"/>
      <c r="AC26" s="294"/>
      <c r="AD26" s="1"/>
    </row>
    <row r="27" spans="1:30" ht="12.75" x14ac:dyDescent="0.2">
      <c r="A27" s="183" t="s">
        <v>15</v>
      </c>
      <c r="B27" s="184"/>
      <c r="C27" s="95">
        <v>5</v>
      </c>
      <c r="D27" s="38">
        <f>CEILING((52.5%*Q8),5)</f>
        <v>55</v>
      </c>
      <c r="E27" s="75" t="s">
        <v>60</v>
      </c>
      <c r="F27" s="40">
        <f>CEILING((57.5%*Q8),5)</f>
        <v>60</v>
      </c>
      <c r="G27" s="47">
        <v>1</v>
      </c>
      <c r="H27" s="321"/>
      <c r="I27" s="322"/>
      <c r="J27" s="24"/>
      <c r="K27" s="187" t="s">
        <v>224</v>
      </c>
      <c r="L27" s="188"/>
      <c r="M27" s="42"/>
      <c r="N27" s="43"/>
      <c r="O27" s="44"/>
      <c r="P27" s="45"/>
      <c r="Q27" s="44"/>
      <c r="R27" s="299"/>
      <c r="S27" s="300"/>
      <c r="T27" s="24"/>
      <c r="U27" s="187" t="s">
        <v>224</v>
      </c>
      <c r="V27" s="188"/>
      <c r="W27" s="42"/>
      <c r="X27" s="43"/>
      <c r="Y27" s="44"/>
      <c r="Z27" s="45"/>
      <c r="AA27" s="44"/>
      <c r="AB27" s="299"/>
      <c r="AC27" s="300"/>
      <c r="AD27" s="1"/>
    </row>
    <row r="28" spans="1:30" ht="15" customHeight="1" x14ac:dyDescent="0.2">
      <c r="A28" s="187" t="s">
        <v>224</v>
      </c>
      <c r="B28" s="188"/>
      <c r="C28" s="50">
        <v>3</v>
      </c>
      <c r="D28" s="43">
        <f>CEILING((67.5%*Q8),5)</f>
        <v>70</v>
      </c>
      <c r="E28" s="44" t="s">
        <v>60</v>
      </c>
      <c r="F28" s="45">
        <f>CEILING((72.5%*Q8),5)</f>
        <v>75</v>
      </c>
      <c r="G28" s="44">
        <v>1</v>
      </c>
      <c r="H28" s="149"/>
      <c r="I28" s="150"/>
      <c r="J28" s="24"/>
      <c r="K28" s="297" t="s">
        <v>274</v>
      </c>
      <c r="L28" s="298"/>
      <c r="M28" s="49">
        <v>12</v>
      </c>
      <c r="N28" s="96" t="s">
        <v>275</v>
      </c>
      <c r="O28" s="97" t="s">
        <v>60</v>
      </c>
      <c r="P28" s="98" t="s">
        <v>324</v>
      </c>
      <c r="Q28" s="44">
        <v>3</v>
      </c>
      <c r="R28" s="295"/>
      <c r="S28" s="296"/>
      <c r="T28" s="24"/>
      <c r="U28" s="297" t="s">
        <v>276</v>
      </c>
      <c r="V28" s="298"/>
      <c r="W28" s="63">
        <v>6</v>
      </c>
      <c r="X28" s="64">
        <f>CEILING((55%*N8),5)</f>
        <v>55</v>
      </c>
      <c r="Y28" s="44" t="s">
        <v>60</v>
      </c>
      <c r="Z28" s="45">
        <f>CEILING((60%*N8),5)</f>
        <v>60</v>
      </c>
      <c r="AA28" s="44">
        <v>3</v>
      </c>
      <c r="AB28" s="319" t="s">
        <v>296</v>
      </c>
      <c r="AC28" s="320"/>
      <c r="AD28" s="1"/>
    </row>
    <row r="29" spans="1:30" ht="12.75" x14ac:dyDescent="0.2">
      <c r="A29" s="172" t="s">
        <v>232</v>
      </c>
      <c r="B29" s="173"/>
      <c r="C29" s="91">
        <v>5</v>
      </c>
      <c r="D29" s="142">
        <v>2.5</v>
      </c>
      <c r="E29" s="143"/>
      <c r="F29" s="144"/>
      <c r="G29" s="51">
        <v>2</v>
      </c>
      <c r="H29" s="149"/>
      <c r="I29" s="150"/>
      <c r="J29" s="24"/>
      <c r="K29" s="187" t="s">
        <v>224</v>
      </c>
      <c r="L29" s="188"/>
      <c r="M29" s="50"/>
      <c r="N29" s="43"/>
      <c r="O29" s="44"/>
      <c r="P29" s="45"/>
      <c r="Q29" s="51"/>
      <c r="R29" s="295"/>
      <c r="S29" s="296"/>
      <c r="T29" s="24"/>
      <c r="U29" s="187" t="s">
        <v>224</v>
      </c>
      <c r="V29" s="188"/>
      <c r="W29" s="50"/>
      <c r="X29" s="43"/>
      <c r="Y29" s="44"/>
      <c r="Z29" s="45"/>
      <c r="AA29" s="51"/>
      <c r="AB29" s="295"/>
      <c r="AC29" s="296"/>
      <c r="AD29" s="1"/>
    </row>
    <row r="30" spans="1:30" ht="13.5" thickBot="1" x14ac:dyDescent="0.25">
      <c r="A30" s="187" t="s">
        <v>224</v>
      </c>
      <c r="B30" s="188"/>
      <c r="C30" s="91"/>
      <c r="D30" s="43"/>
      <c r="E30" s="44"/>
      <c r="F30" s="45"/>
      <c r="G30" s="57"/>
      <c r="H30" s="325"/>
      <c r="I30" s="326"/>
      <c r="J30" s="24"/>
      <c r="K30" s="303" t="s">
        <v>278</v>
      </c>
      <c r="L30" s="304"/>
      <c r="M30" s="52">
        <v>5</v>
      </c>
      <c r="N30" s="99"/>
      <c r="O30" s="100"/>
      <c r="P30" s="101"/>
      <c r="Q30" s="54">
        <v>3</v>
      </c>
      <c r="R30" s="301" t="s">
        <v>293</v>
      </c>
      <c r="S30" s="302"/>
      <c r="T30" s="24"/>
      <c r="U30" s="170" t="s">
        <v>196</v>
      </c>
      <c r="V30" s="171"/>
      <c r="W30" s="52">
        <v>14</v>
      </c>
      <c r="X30" s="99"/>
      <c r="Y30" s="100"/>
      <c r="Z30" s="101"/>
      <c r="AA30" s="54">
        <v>3</v>
      </c>
      <c r="AB30" s="305"/>
      <c r="AC30" s="306"/>
      <c r="AD30" s="1"/>
    </row>
    <row r="31" spans="1:30" ht="13.5" thickBot="1" x14ac:dyDescent="0.25">
      <c r="A31" s="303" t="s">
        <v>272</v>
      </c>
      <c r="B31" s="304"/>
      <c r="C31" s="52">
        <v>5</v>
      </c>
      <c r="D31" s="127">
        <f>CEILING((8%*Q8),5)</f>
        <v>10</v>
      </c>
      <c r="E31" s="128" t="s">
        <v>60</v>
      </c>
      <c r="F31" s="129">
        <f>CEILING((9%*Q8),5)</f>
        <v>10</v>
      </c>
      <c r="G31" s="54">
        <v>3</v>
      </c>
      <c r="H31" s="366"/>
      <c r="I31" s="367"/>
      <c r="J31" s="24"/>
      <c r="K31" s="174" t="s">
        <v>320</v>
      </c>
      <c r="L31" s="175"/>
      <c r="M31" s="37">
        <v>6</v>
      </c>
      <c r="N31" s="137" t="s">
        <v>59</v>
      </c>
      <c r="O31" s="137"/>
      <c r="P31" s="138"/>
      <c r="Q31" s="39">
        <v>3</v>
      </c>
      <c r="R31" s="309" t="s">
        <v>293</v>
      </c>
      <c r="S31" s="310"/>
      <c r="T31" s="24"/>
      <c r="U31" s="311" t="s">
        <v>297</v>
      </c>
      <c r="V31" s="312"/>
      <c r="W31" s="37">
        <v>8</v>
      </c>
      <c r="X31" s="38">
        <f>CEILING((15%*N8),5)</f>
        <v>15</v>
      </c>
      <c r="Y31" s="39" t="s">
        <v>60</v>
      </c>
      <c r="Z31" s="40">
        <f>CEILING((17%*N8),5)</f>
        <v>20</v>
      </c>
      <c r="AA31" s="39">
        <v>3</v>
      </c>
      <c r="AB31" s="293"/>
      <c r="AC31" s="294"/>
      <c r="AD31" s="1"/>
    </row>
    <row r="32" spans="1:30" ht="12.75" x14ac:dyDescent="0.2">
      <c r="A32" s="251" t="s">
        <v>291</v>
      </c>
      <c r="B32" s="252"/>
      <c r="C32" s="76">
        <v>4</v>
      </c>
      <c r="D32" s="77">
        <f>CEILING((70%*Q8),5)</f>
        <v>70</v>
      </c>
      <c r="E32" s="56" t="s">
        <v>60</v>
      </c>
      <c r="F32" s="78">
        <f>CEILING((75%*Q8),5)</f>
        <v>75</v>
      </c>
      <c r="G32" s="56">
        <v>4</v>
      </c>
      <c r="H32" s="309" t="s">
        <v>296</v>
      </c>
      <c r="I32" s="310"/>
      <c r="J32" s="24"/>
      <c r="K32" s="187" t="s">
        <v>224</v>
      </c>
      <c r="L32" s="188"/>
      <c r="M32" s="42"/>
      <c r="N32" s="43"/>
      <c r="O32" s="44"/>
      <c r="P32" s="45"/>
      <c r="Q32" s="44"/>
      <c r="R32" s="226"/>
      <c r="S32" s="227"/>
      <c r="T32" s="24"/>
      <c r="U32" s="187" t="s">
        <v>224</v>
      </c>
      <c r="V32" s="188"/>
      <c r="W32" s="42"/>
      <c r="X32" s="43"/>
      <c r="Y32" s="44"/>
      <c r="Z32" s="45"/>
      <c r="AA32" s="44"/>
      <c r="AB32" s="299"/>
      <c r="AC32" s="300"/>
      <c r="AD32" s="1"/>
    </row>
    <row r="33" spans="1:30" ht="12.75" x14ac:dyDescent="0.2">
      <c r="A33" s="187" t="s">
        <v>224</v>
      </c>
      <c r="B33" s="188"/>
      <c r="C33" s="49"/>
      <c r="D33" s="43"/>
      <c r="E33" s="44"/>
      <c r="F33" s="45"/>
      <c r="G33" s="44"/>
      <c r="H33" s="149"/>
      <c r="I33" s="150"/>
      <c r="J33" s="24"/>
      <c r="K33" s="251" t="s">
        <v>77</v>
      </c>
      <c r="L33" s="252"/>
      <c r="M33" s="49">
        <v>6</v>
      </c>
      <c r="N33" s="43">
        <f>CEILING((27%*Q8),5)</f>
        <v>30</v>
      </c>
      <c r="O33" s="44" t="s">
        <v>60</v>
      </c>
      <c r="P33" s="45">
        <f>CEILING((31%*Q8),5)</f>
        <v>35</v>
      </c>
      <c r="Q33" s="44">
        <v>3</v>
      </c>
      <c r="R33" s="319" t="s">
        <v>296</v>
      </c>
      <c r="S33" s="320"/>
      <c r="T33" s="24"/>
      <c r="U33" s="297" t="s">
        <v>285</v>
      </c>
      <c r="V33" s="298"/>
      <c r="W33" s="49">
        <v>8</v>
      </c>
      <c r="X33" s="43">
        <f>CEILING((19%*Q8),5)</f>
        <v>20</v>
      </c>
      <c r="Y33" s="44" t="s">
        <v>60</v>
      </c>
      <c r="Z33" s="45">
        <f>CEILING((21%*Q8),5)</f>
        <v>25</v>
      </c>
      <c r="AA33" s="44">
        <v>3</v>
      </c>
      <c r="AB33" s="295"/>
      <c r="AC33" s="296"/>
      <c r="AD33" s="1"/>
    </row>
    <row r="34" spans="1:30" ht="12.75" x14ac:dyDescent="0.2">
      <c r="A34" s="172" t="s">
        <v>181</v>
      </c>
      <c r="B34" s="173"/>
      <c r="C34" s="50">
        <v>4</v>
      </c>
      <c r="D34" s="244" t="s">
        <v>236</v>
      </c>
      <c r="E34" s="245"/>
      <c r="F34" s="246"/>
      <c r="G34" s="51">
        <v>4</v>
      </c>
      <c r="H34" s="149"/>
      <c r="I34" s="150"/>
      <c r="J34" s="24"/>
      <c r="K34" s="187" t="s">
        <v>224</v>
      </c>
      <c r="L34" s="188"/>
      <c r="M34" s="50"/>
      <c r="N34" s="43"/>
      <c r="O34" s="44"/>
      <c r="P34" s="45"/>
      <c r="Q34" s="51"/>
      <c r="R34" s="295"/>
      <c r="S34" s="296"/>
      <c r="T34" s="24"/>
      <c r="U34" s="187" t="s">
        <v>224</v>
      </c>
      <c r="V34" s="188"/>
      <c r="W34" s="50"/>
      <c r="X34" s="43"/>
      <c r="Y34" s="44"/>
      <c r="Z34" s="45"/>
      <c r="AA34" s="51"/>
      <c r="AB34" s="295"/>
      <c r="AC34" s="296"/>
      <c r="AD34" s="1"/>
    </row>
    <row r="35" spans="1:30" ht="13.5" thickBot="1" x14ac:dyDescent="0.25">
      <c r="A35" s="327" t="s">
        <v>224</v>
      </c>
      <c r="B35" s="328"/>
      <c r="C35" s="91"/>
      <c r="D35" s="88"/>
      <c r="E35" s="57"/>
      <c r="F35" s="89"/>
      <c r="G35" s="57"/>
      <c r="H35" s="317"/>
      <c r="I35" s="318"/>
      <c r="J35" s="24"/>
      <c r="K35" s="303" t="s">
        <v>277</v>
      </c>
      <c r="L35" s="304"/>
      <c r="M35" s="52">
        <v>6</v>
      </c>
      <c r="N35" s="53">
        <f>CEILING((23%*Q8),5)</f>
        <v>25</v>
      </c>
      <c r="O35" s="54" t="s">
        <v>60</v>
      </c>
      <c r="P35" s="55">
        <f>CEILING((26%*Q8),5)</f>
        <v>30</v>
      </c>
      <c r="Q35" s="54">
        <v>3</v>
      </c>
      <c r="R35" s="305"/>
      <c r="S35" s="306"/>
      <c r="T35" s="24"/>
      <c r="U35" s="303" t="s">
        <v>81</v>
      </c>
      <c r="V35" s="304"/>
      <c r="W35" s="52">
        <v>12</v>
      </c>
      <c r="X35" s="53"/>
      <c r="Y35" s="54"/>
      <c r="Z35" s="55"/>
      <c r="AA35" s="54">
        <v>3</v>
      </c>
      <c r="AB35" s="305"/>
      <c r="AC35" s="306"/>
      <c r="AD35" s="1"/>
    </row>
    <row r="36" spans="1:30" ht="12.75" x14ac:dyDescent="0.2">
      <c r="A36" s="172" t="s">
        <v>237</v>
      </c>
      <c r="B36" s="173"/>
      <c r="C36" s="63">
        <v>4</v>
      </c>
      <c r="D36" s="142" t="s">
        <v>59</v>
      </c>
      <c r="E36" s="143"/>
      <c r="F36" s="144"/>
      <c r="G36" s="44">
        <v>4</v>
      </c>
      <c r="H36" s="149"/>
      <c r="I36" s="150"/>
      <c r="J36" s="24"/>
      <c r="K36" s="174" t="s">
        <v>41</v>
      </c>
      <c r="L36" s="175"/>
      <c r="M36" s="37">
        <v>5</v>
      </c>
      <c r="N36" s="38">
        <f>CEILING((30%*N8),5)</f>
        <v>30</v>
      </c>
      <c r="O36" s="39" t="s">
        <v>60</v>
      </c>
      <c r="P36" s="40">
        <f>CEILING((34%*N8),5)</f>
        <v>35</v>
      </c>
      <c r="Q36" s="39">
        <v>3</v>
      </c>
      <c r="R36" s="309" t="s">
        <v>293</v>
      </c>
      <c r="S36" s="310"/>
      <c r="T36" s="24"/>
      <c r="U36" s="311" t="s">
        <v>288</v>
      </c>
      <c r="V36" s="312"/>
      <c r="W36" s="37">
        <v>10</v>
      </c>
      <c r="X36" s="38">
        <f>CEILING((15%*Q8),5)</f>
        <v>15</v>
      </c>
      <c r="Y36" s="39" t="s">
        <v>60</v>
      </c>
      <c r="Z36" s="40">
        <f>CEILING((17%*Q8),5)</f>
        <v>20</v>
      </c>
      <c r="AA36" s="39">
        <v>3</v>
      </c>
      <c r="AB36" s="293"/>
      <c r="AC36" s="294"/>
      <c r="AD36" s="1"/>
    </row>
    <row r="37" spans="1:30" ht="15" customHeight="1" x14ac:dyDescent="0.2">
      <c r="A37" s="187" t="s">
        <v>224</v>
      </c>
      <c r="B37" s="188"/>
      <c r="C37" s="49"/>
      <c r="D37" s="43"/>
      <c r="E37" s="44"/>
      <c r="F37" s="45"/>
      <c r="G37" s="44"/>
      <c r="H37" s="149"/>
      <c r="I37" s="150"/>
      <c r="J37" s="24"/>
      <c r="K37" s="187" t="s">
        <v>224</v>
      </c>
      <c r="L37" s="188"/>
      <c r="M37" s="42"/>
      <c r="N37" s="43"/>
      <c r="O37" s="44"/>
      <c r="P37" s="45"/>
      <c r="Q37" s="44"/>
      <c r="R37" s="299"/>
      <c r="S37" s="300"/>
      <c r="T37" s="24"/>
      <c r="U37" s="187" t="s">
        <v>224</v>
      </c>
      <c r="V37" s="188"/>
      <c r="W37" s="42"/>
      <c r="X37" s="43"/>
      <c r="Y37" s="44"/>
      <c r="Z37" s="45"/>
      <c r="AA37" s="44"/>
      <c r="AB37" s="299"/>
      <c r="AC37" s="300"/>
      <c r="AD37" s="1"/>
    </row>
    <row r="38" spans="1:30" ht="12.75" x14ac:dyDescent="0.2">
      <c r="A38" s="172" t="s">
        <v>238</v>
      </c>
      <c r="B38" s="173"/>
      <c r="C38" s="49">
        <v>4</v>
      </c>
      <c r="D38" s="142" t="s">
        <v>59</v>
      </c>
      <c r="E38" s="143"/>
      <c r="F38" s="144"/>
      <c r="G38" s="44">
        <v>4</v>
      </c>
      <c r="H38" s="319" t="s">
        <v>293</v>
      </c>
      <c r="I38" s="320"/>
      <c r="J38" s="24"/>
      <c r="K38" s="172" t="s">
        <v>82</v>
      </c>
      <c r="L38" s="173"/>
      <c r="M38" s="49">
        <v>6</v>
      </c>
      <c r="N38" s="43">
        <f>CEILING((16%*Q8),5)</f>
        <v>20</v>
      </c>
      <c r="O38" s="44" t="s">
        <v>60</v>
      </c>
      <c r="P38" s="45">
        <f>CEILING((18%*Q8),5)</f>
        <v>20</v>
      </c>
      <c r="Q38" s="44">
        <v>3</v>
      </c>
      <c r="R38" s="295"/>
      <c r="S38" s="296"/>
      <c r="T38" s="24"/>
      <c r="U38" s="297" t="s">
        <v>286</v>
      </c>
      <c r="V38" s="298"/>
      <c r="W38" s="63">
        <v>10</v>
      </c>
      <c r="X38" s="43"/>
      <c r="Y38" s="44"/>
      <c r="Z38" s="45"/>
      <c r="AA38" s="44">
        <v>3</v>
      </c>
      <c r="AB38" s="295"/>
      <c r="AC38" s="296"/>
      <c r="AD38" s="1"/>
    </row>
    <row r="39" spans="1:30" ht="15" customHeight="1" x14ac:dyDescent="0.2">
      <c r="A39" s="187" t="s">
        <v>224</v>
      </c>
      <c r="B39" s="188"/>
      <c r="C39" s="50"/>
      <c r="D39" s="43"/>
      <c r="E39" s="44"/>
      <c r="F39" s="45"/>
      <c r="G39" s="51"/>
      <c r="H39" s="149"/>
      <c r="I39" s="150"/>
      <c r="J39" s="24"/>
      <c r="K39" s="187" t="s">
        <v>224</v>
      </c>
      <c r="L39" s="188"/>
      <c r="M39" s="50"/>
      <c r="N39" s="43"/>
      <c r="O39" s="44"/>
      <c r="P39" s="45"/>
      <c r="Q39" s="51"/>
      <c r="R39" s="295"/>
      <c r="S39" s="296"/>
      <c r="T39" s="24"/>
      <c r="U39" s="187" t="s">
        <v>224</v>
      </c>
      <c r="V39" s="188"/>
      <c r="W39" s="50"/>
      <c r="X39" s="43"/>
      <c r="Y39" s="44"/>
      <c r="Z39" s="45"/>
      <c r="AA39" s="51"/>
      <c r="AB39" s="295"/>
      <c r="AC39" s="296"/>
      <c r="AD39" s="1"/>
    </row>
    <row r="40" spans="1:30" ht="13.5" thickBot="1" x14ac:dyDescent="0.25">
      <c r="A40" s="228" t="s">
        <v>239</v>
      </c>
      <c r="B40" s="229"/>
      <c r="C40" s="91">
        <v>5</v>
      </c>
      <c r="D40" s="88">
        <f>CEILING((20%*N8),5)</f>
        <v>20</v>
      </c>
      <c r="E40" s="57" t="s">
        <v>60</v>
      </c>
      <c r="F40" s="89">
        <f>CEILING((22%*N8),5)</f>
        <v>25</v>
      </c>
      <c r="G40" s="57">
        <v>4</v>
      </c>
      <c r="H40" s="317"/>
      <c r="I40" s="318"/>
      <c r="J40" s="24"/>
      <c r="K40" s="170" t="s">
        <v>17</v>
      </c>
      <c r="L40" s="171"/>
      <c r="M40" s="52">
        <v>6</v>
      </c>
      <c r="N40" s="43">
        <f>CEILING((16%*Q8),5)</f>
        <v>20</v>
      </c>
      <c r="O40" s="44" t="s">
        <v>60</v>
      </c>
      <c r="P40" s="45">
        <f>CEILING((18%*Q8),5)</f>
        <v>20</v>
      </c>
      <c r="Q40" s="54">
        <v>3</v>
      </c>
      <c r="R40" s="305"/>
      <c r="S40" s="306"/>
      <c r="T40" s="24"/>
      <c r="U40" s="172" t="s">
        <v>186</v>
      </c>
      <c r="V40" s="173"/>
      <c r="W40" s="52">
        <v>14</v>
      </c>
      <c r="X40" s="53">
        <f>CEILING((14%*N8),5)</f>
        <v>15</v>
      </c>
      <c r="Y40" s="54" t="s">
        <v>60</v>
      </c>
      <c r="Z40" s="55">
        <f>CEILING((16%*N8),5)</f>
        <v>20</v>
      </c>
      <c r="AA40" s="54">
        <v>3</v>
      </c>
      <c r="AB40" s="305" t="s">
        <v>289</v>
      </c>
      <c r="AC40" s="306"/>
      <c r="AD40" s="1"/>
    </row>
    <row r="41" spans="1:30" ht="12.75" x14ac:dyDescent="0.2">
      <c r="A41" s="187" t="s">
        <v>224</v>
      </c>
      <c r="B41" s="188"/>
      <c r="C41" s="63"/>
      <c r="D41" s="43"/>
      <c r="E41" s="44"/>
      <c r="F41" s="45"/>
      <c r="G41" s="44"/>
      <c r="H41" s="149"/>
      <c r="I41" s="150"/>
      <c r="J41" s="24"/>
      <c r="K41" s="311"/>
      <c r="L41" s="312"/>
      <c r="M41" s="37"/>
      <c r="N41" s="38"/>
      <c r="O41" s="39"/>
      <c r="P41" s="40"/>
      <c r="Q41" s="39"/>
      <c r="R41" s="293"/>
      <c r="S41" s="294"/>
      <c r="T41" s="24"/>
      <c r="U41" s="311"/>
      <c r="V41" s="312"/>
      <c r="W41" s="37"/>
      <c r="X41" s="38"/>
      <c r="Y41" s="39"/>
      <c r="Z41" s="40"/>
      <c r="AA41" s="39"/>
      <c r="AB41" s="293"/>
      <c r="AC41" s="294"/>
      <c r="AD41" s="1"/>
    </row>
    <row r="42" spans="1:30" ht="15" customHeight="1" thickBot="1" x14ac:dyDescent="0.25">
      <c r="A42" s="170" t="s">
        <v>240</v>
      </c>
      <c r="B42" s="171"/>
      <c r="C42" s="67">
        <v>10</v>
      </c>
      <c r="D42" s="53">
        <f>CEILING((14%*N8),5)</f>
        <v>15</v>
      </c>
      <c r="E42" s="54" t="s">
        <v>60</v>
      </c>
      <c r="F42" s="55">
        <f>CEILING((16%*N8),5)</f>
        <v>20</v>
      </c>
      <c r="G42" s="54">
        <v>4</v>
      </c>
      <c r="H42" s="239" t="s">
        <v>231</v>
      </c>
      <c r="I42" s="240"/>
      <c r="J42" s="24"/>
      <c r="K42" s="297"/>
      <c r="L42" s="298"/>
      <c r="M42" s="42"/>
      <c r="N42" s="43"/>
      <c r="O42" s="44"/>
      <c r="P42" s="45"/>
      <c r="Q42" s="44"/>
      <c r="R42" s="299"/>
      <c r="S42" s="300"/>
      <c r="T42" s="24"/>
      <c r="U42" s="297"/>
      <c r="V42" s="298"/>
      <c r="W42" s="42"/>
      <c r="X42" s="43"/>
      <c r="Y42" s="44"/>
      <c r="Z42" s="45"/>
      <c r="AA42" s="44"/>
      <c r="AB42" s="299"/>
      <c r="AC42" s="300"/>
      <c r="AD42" s="1"/>
    </row>
    <row r="43" spans="1:30" ht="12.75" x14ac:dyDescent="0.2">
      <c r="A43" s="329"/>
      <c r="B43" s="330"/>
      <c r="C43" s="73"/>
      <c r="D43" s="46"/>
      <c r="E43" s="47"/>
      <c r="F43" s="48"/>
      <c r="G43" s="47"/>
      <c r="H43" s="235"/>
      <c r="I43" s="236"/>
      <c r="J43" s="24"/>
      <c r="K43" s="297"/>
      <c r="L43" s="298"/>
      <c r="M43" s="49"/>
      <c r="N43" s="43"/>
      <c r="O43" s="44"/>
      <c r="P43" s="45"/>
      <c r="Q43" s="44"/>
      <c r="R43" s="295"/>
      <c r="S43" s="296"/>
      <c r="T43" s="24"/>
      <c r="U43" s="297"/>
      <c r="V43" s="298"/>
      <c r="W43" s="49"/>
      <c r="X43" s="43"/>
      <c r="Y43" s="44"/>
      <c r="Z43" s="45"/>
      <c r="AA43" s="44"/>
      <c r="AB43" s="295"/>
      <c r="AC43" s="296"/>
      <c r="AD43" s="1"/>
    </row>
    <row r="44" spans="1:30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307"/>
      <c r="L44" s="308"/>
      <c r="M44" s="50"/>
      <c r="N44" s="43"/>
      <c r="O44" s="44"/>
      <c r="P44" s="45"/>
      <c r="Q44" s="51"/>
      <c r="R44" s="295"/>
      <c r="S44" s="296"/>
      <c r="T44" s="24"/>
      <c r="U44" s="307"/>
      <c r="V44" s="308"/>
      <c r="W44" s="50"/>
      <c r="X44" s="43"/>
      <c r="Y44" s="44"/>
      <c r="Z44" s="45"/>
      <c r="AA44" s="51"/>
      <c r="AB44" s="295"/>
      <c r="AC44" s="296"/>
      <c r="AD44" s="1"/>
    </row>
    <row r="45" spans="1:30" ht="13.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303"/>
      <c r="L45" s="304"/>
      <c r="M45" s="52"/>
      <c r="N45" s="53"/>
      <c r="O45" s="54"/>
      <c r="P45" s="55"/>
      <c r="Q45" s="54"/>
      <c r="R45" s="305"/>
      <c r="S45" s="306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  <row r="47" spans="1:30" ht="12.75" x14ac:dyDescent="0.2">
      <c r="U47" s="21"/>
      <c r="V47" s="21"/>
      <c r="W47" s="11"/>
      <c r="X47" s="23"/>
      <c r="Y47" s="23"/>
      <c r="Z47" s="23"/>
      <c r="AA47" s="11"/>
      <c r="AB47" s="22"/>
      <c r="AC47" s="22"/>
    </row>
  </sheetData>
  <sheetProtection password="AB87" sheet="1" objects="1" scenarios="1"/>
  <mergeCells count="257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B16:AC16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N16:P16"/>
    <mergeCell ref="R16:S16"/>
    <mergeCell ref="U16:V16"/>
    <mergeCell ref="X16:Z16"/>
    <mergeCell ref="U18:V18"/>
    <mergeCell ref="AB18:AC18"/>
    <mergeCell ref="A19:B19"/>
    <mergeCell ref="H19:I19"/>
    <mergeCell ref="K19:L19"/>
    <mergeCell ref="R19:S19"/>
    <mergeCell ref="U19:V19"/>
    <mergeCell ref="AB19:AC19"/>
    <mergeCell ref="A18:B18"/>
    <mergeCell ref="D18:F18"/>
    <mergeCell ref="H18:I18"/>
    <mergeCell ref="K18:L18"/>
    <mergeCell ref="N18:P18"/>
    <mergeCell ref="R18:S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24:B24"/>
    <mergeCell ref="H24:I24"/>
    <mergeCell ref="K24:L24"/>
    <mergeCell ref="R24:S24"/>
    <mergeCell ref="U24:V24"/>
    <mergeCell ref="AB24:AC24"/>
    <mergeCell ref="AB22:AC22"/>
    <mergeCell ref="A23:B23"/>
    <mergeCell ref="H23:I23"/>
    <mergeCell ref="K23:L23"/>
    <mergeCell ref="R23:S23"/>
    <mergeCell ref="U23:V23"/>
    <mergeCell ref="AB23:AC23"/>
    <mergeCell ref="A22:B22"/>
    <mergeCell ref="D22:F22"/>
    <mergeCell ref="H22:I22"/>
    <mergeCell ref="K22:L22"/>
    <mergeCell ref="R22:S22"/>
    <mergeCell ref="U22:V22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R25:S25"/>
    <mergeCell ref="U25:V25"/>
    <mergeCell ref="AB25:AC25"/>
    <mergeCell ref="A28:B28"/>
    <mergeCell ref="H28:I28"/>
    <mergeCell ref="K28:L28"/>
    <mergeCell ref="R28:S28"/>
    <mergeCell ref="U28:V28"/>
    <mergeCell ref="AB28:AC28"/>
    <mergeCell ref="A27:B27"/>
    <mergeCell ref="H27:I27"/>
    <mergeCell ref="K27:L27"/>
    <mergeCell ref="R27:S27"/>
    <mergeCell ref="U27:V27"/>
    <mergeCell ref="AB27:AC27"/>
    <mergeCell ref="AB29:AC29"/>
    <mergeCell ref="A30:B30"/>
    <mergeCell ref="H30:I30"/>
    <mergeCell ref="K30:L30"/>
    <mergeCell ref="R30:S30"/>
    <mergeCell ref="U30:V30"/>
    <mergeCell ref="AB30:AC30"/>
    <mergeCell ref="A29:B29"/>
    <mergeCell ref="D29:F29"/>
    <mergeCell ref="H29:I29"/>
    <mergeCell ref="K29:L29"/>
    <mergeCell ref="R29:S29"/>
    <mergeCell ref="U29:V29"/>
    <mergeCell ref="A33:B33"/>
    <mergeCell ref="H33:I33"/>
    <mergeCell ref="K33:L33"/>
    <mergeCell ref="R33:S33"/>
    <mergeCell ref="U33:V33"/>
    <mergeCell ref="AB33:AC33"/>
    <mergeCell ref="U31:V31"/>
    <mergeCell ref="AB31:AC31"/>
    <mergeCell ref="A32:B32"/>
    <mergeCell ref="H32:I32"/>
    <mergeCell ref="K32:L32"/>
    <mergeCell ref="R32:S32"/>
    <mergeCell ref="U32:V32"/>
    <mergeCell ref="AB32:AC32"/>
    <mergeCell ref="A31:B31"/>
    <mergeCell ref="H31:I31"/>
    <mergeCell ref="K31:L31"/>
    <mergeCell ref="N31:P31"/>
    <mergeCell ref="R31:S31"/>
    <mergeCell ref="AB34:AC34"/>
    <mergeCell ref="A35:B35"/>
    <mergeCell ref="H35:I35"/>
    <mergeCell ref="K35:L35"/>
    <mergeCell ref="R35:S35"/>
    <mergeCell ref="U35:V35"/>
    <mergeCell ref="AB35:AC35"/>
    <mergeCell ref="A34:B34"/>
    <mergeCell ref="D34:F34"/>
    <mergeCell ref="H34:I34"/>
    <mergeCell ref="K34:L34"/>
    <mergeCell ref="R34:S34"/>
    <mergeCell ref="U34:V34"/>
    <mergeCell ref="AB36:AC36"/>
    <mergeCell ref="A37:B37"/>
    <mergeCell ref="H37:I37"/>
    <mergeCell ref="K37:L37"/>
    <mergeCell ref="R37:S37"/>
    <mergeCell ref="U37:V37"/>
    <mergeCell ref="AB37:AC37"/>
    <mergeCell ref="A36:B36"/>
    <mergeCell ref="D36:F36"/>
    <mergeCell ref="H36:I36"/>
    <mergeCell ref="K36:L36"/>
    <mergeCell ref="R36:S36"/>
    <mergeCell ref="U36:V36"/>
    <mergeCell ref="AB38:AC38"/>
    <mergeCell ref="A39:B39"/>
    <mergeCell ref="H39:I39"/>
    <mergeCell ref="K39:L39"/>
    <mergeCell ref="R39:S39"/>
    <mergeCell ref="U39:V39"/>
    <mergeCell ref="AB39:AC39"/>
    <mergeCell ref="A38:B38"/>
    <mergeCell ref="D38:F38"/>
    <mergeCell ref="H38:I38"/>
    <mergeCell ref="K38:L38"/>
    <mergeCell ref="R38:S38"/>
    <mergeCell ref="U38:V38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45:B45"/>
    <mergeCell ref="H45:I45"/>
    <mergeCell ref="K45:L45"/>
    <mergeCell ref="R45:S45"/>
    <mergeCell ref="U45:AC45"/>
    <mergeCell ref="A46:I46"/>
    <mergeCell ref="A44:B44"/>
    <mergeCell ref="H44:I44"/>
    <mergeCell ref="K44:L44"/>
    <mergeCell ref="R44:S44"/>
    <mergeCell ref="U44:V44"/>
    <mergeCell ref="AB44:AC44"/>
    <mergeCell ref="A43:B43"/>
    <mergeCell ref="H43:I43"/>
    <mergeCell ref="K43:L43"/>
    <mergeCell ref="R43:S43"/>
    <mergeCell ref="U43:V43"/>
    <mergeCell ref="AB43:AC43"/>
    <mergeCell ref="A42:B42"/>
    <mergeCell ref="H42:I42"/>
    <mergeCell ref="K42:L42"/>
    <mergeCell ref="R42:S42"/>
    <mergeCell ref="U42:V42"/>
    <mergeCell ref="AB42:AC42"/>
  </mergeCells>
  <conditionalFormatting sqref="N26:P29 N31:P34 C31:H31 X21:Z24 X31:Z34 Q11:R45 D41:F44 C11:C45 D16:F19 D36:F39 N19:P19 N17:P17 D26:F34 N36:P44 X36:Z44 X11:Z14 D11:F14 N11:P14 N21:P24 D21:F24 X26:Z29 G11:H45 I11:I30 I32:I45 AA11:AC45 W47 AA47:AC47 M11:M45 Q31:S31 M26:S26 W11:W45 X17:Z19">
    <cfRule type="expression" dxfId="111" priority="61" stopIfTrue="1">
      <formula>ISERROR(C11)</formula>
    </cfRule>
  </conditionalFormatting>
  <conditionalFormatting sqref="G9 Q9:S9 AA9:AC9">
    <cfRule type="cellIs" dxfId="110" priority="60" stopIfTrue="1" operator="equal">
      <formula>0</formula>
    </cfRule>
  </conditionalFormatting>
  <conditionalFormatting sqref="A23 A16 A21">
    <cfRule type="expression" dxfId="109" priority="59" stopIfTrue="1">
      <formula>AND(XFA16&gt;0,A16=0)</formula>
    </cfRule>
  </conditionalFormatting>
  <conditionalFormatting sqref="U16:V16 U11:V11 U40:V40 A24:B24 U28:V28 U47:V47 K31:L31">
    <cfRule type="expression" dxfId="108" priority="58" stopIfTrue="1">
      <formula>AND(#REF!&gt;0,A11=0)</formula>
    </cfRule>
  </conditionalFormatting>
  <conditionalFormatting sqref="U11:V11">
    <cfRule type="expression" dxfId="107" priority="57" stopIfTrue="1">
      <formula>AND(Q11&gt;0,U11=0)</formula>
    </cfRule>
  </conditionalFormatting>
  <conditionalFormatting sqref="U11:V11">
    <cfRule type="expression" dxfId="106" priority="56" stopIfTrue="1">
      <formula>AND(Q11&gt;0,U11=0)</formula>
    </cfRule>
  </conditionalFormatting>
  <conditionalFormatting sqref="U16:V16">
    <cfRule type="expression" dxfId="105" priority="55" stopIfTrue="1">
      <formula>AND(Q16&gt;0,U16=0)</formula>
    </cfRule>
  </conditionalFormatting>
  <conditionalFormatting sqref="A16:B16">
    <cfRule type="expression" dxfId="104" priority="54" stopIfTrue="1">
      <formula>AND(XFA16&gt;0,A16=0)</formula>
    </cfRule>
  </conditionalFormatting>
  <conditionalFormatting sqref="U11:V11 A24:B24">
    <cfRule type="expression" dxfId="103" priority="53" stopIfTrue="1">
      <formula>AND(#REF!&gt;0,A11=0)</formula>
    </cfRule>
  </conditionalFormatting>
  <conditionalFormatting sqref="U11:V11">
    <cfRule type="expression" dxfId="102" priority="52" stopIfTrue="1">
      <formula>AND(Q11&gt;0,U11=0)</formula>
    </cfRule>
  </conditionalFormatting>
  <conditionalFormatting sqref="U11:V11">
    <cfRule type="expression" dxfId="101" priority="51" stopIfTrue="1">
      <formula>AND(Q11&gt;0,U11=0)</formula>
    </cfRule>
  </conditionalFormatting>
  <conditionalFormatting sqref="U11:V11">
    <cfRule type="expression" dxfId="100" priority="50" stopIfTrue="1">
      <formula>AND(Q11&gt;0,U11=0)</formula>
    </cfRule>
  </conditionalFormatting>
  <conditionalFormatting sqref="U11:V11">
    <cfRule type="expression" dxfId="99" priority="49" stopIfTrue="1">
      <formula>AND(Q11&gt;0,U11=0)</formula>
    </cfRule>
  </conditionalFormatting>
  <conditionalFormatting sqref="A24">
    <cfRule type="expression" dxfId="98" priority="48" stopIfTrue="1">
      <formula>AND(XFA24&gt;0,A24=0)</formula>
    </cfRule>
  </conditionalFormatting>
  <conditionalFormatting sqref="A24">
    <cfRule type="expression" dxfId="97" priority="47" stopIfTrue="1">
      <formula>AND(XFA24&gt;0,A24=0)</formula>
    </cfRule>
  </conditionalFormatting>
  <conditionalFormatting sqref="U40:V40 A24:B24 U28:V28 U47:V47 K31:L31">
    <cfRule type="expression" dxfId="96" priority="46" stopIfTrue="1">
      <formula>AND(#REF!&gt;0,A24=0)</formula>
    </cfRule>
  </conditionalFormatting>
  <conditionalFormatting sqref="U40:V40 A24:B24">
    <cfRule type="expression" dxfId="95" priority="45" stopIfTrue="1">
      <formula>AND(#REF!&gt;0,A24=0)</formula>
    </cfRule>
  </conditionalFormatting>
  <conditionalFormatting sqref="A24">
    <cfRule type="expression" dxfId="94" priority="44" stopIfTrue="1">
      <formula>AND(XFA24&gt;0,A24=0)</formula>
    </cfRule>
  </conditionalFormatting>
  <conditionalFormatting sqref="A24">
    <cfRule type="expression" dxfId="93" priority="43" stopIfTrue="1">
      <formula>AND(XFA24&gt;0,A24=0)</formula>
    </cfRule>
  </conditionalFormatting>
  <conditionalFormatting sqref="K36:L36">
    <cfRule type="expression" dxfId="92" priority="42" stopIfTrue="1">
      <formula>AND(G36&gt;0,K36=0)</formula>
    </cfRule>
  </conditionalFormatting>
  <conditionalFormatting sqref="K36:L36">
    <cfRule type="expression" dxfId="91" priority="41" stopIfTrue="1">
      <formula>AND(G36&gt;0,K36=0)</formula>
    </cfRule>
  </conditionalFormatting>
  <conditionalFormatting sqref="U28:V28">
    <cfRule type="expression" dxfId="90" priority="40" stopIfTrue="1">
      <formula>AND(Q28&gt;0,U28=0)</formula>
    </cfRule>
  </conditionalFormatting>
  <conditionalFormatting sqref="U28:V28">
    <cfRule type="expression" dxfId="89" priority="39" stopIfTrue="1">
      <formula>AND(Q28&gt;0,U28=0)</formula>
    </cfRule>
  </conditionalFormatting>
  <conditionalFormatting sqref="U28:V28">
    <cfRule type="expression" dxfId="88" priority="38" stopIfTrue="1">
      <formula>AND(Q28&gt;0,U28=0)</formula>
    </cfRule>
  </conditionalFormatting>
  <conditionalFormatting sqref="U28:V28">
    <cfRule type="expression" dxfId="87" priority="37" stopIfTrue="1">
      <formula>AND(Q28&gt;0,U28=0)</formula>
    </cfRule>
  </conditionalFormatting>
  <conditionalFormatting sqref="U40:V40">
    <cfRule type="expression" dxfId="86" priority="36" stopIfTrue="1">
      <formula>AND(Q40&gt;0,U40=0)</formula>
    </cfRule>
  </conditionalFormatting>
  <conditionalFormatting sqref="U40:V40">
    <cfRule type="expression" dxfId="85" priority="35" stopIfTrue="1">
      <formula>AND(Q40&gt;0,U40=0)</formula>
    </cfRule>
  </conditionalFormatting>
  <conditionalFormatting sqref="U26:V26">
    <cfRule type="expression" dxfId="84" priority="34" stopIfTrue="1">
      <formula>AND(Q26&gt;0,U26=0)</formula>
    </cfRule>
  </conditionalFormatting>
  <conditionalFormatting sqref="U26:V26">
    <cfRule type="expression" dxfId="83" priority="33" stopIfTrue="1">
      <formula>AND(Q26&gt;0,U26=0)</formula>
    </cfRule>
  </conditionalFormatting>
  <conditionalFormatting sqref="U26:V26">
    <cfRule type="expression" dxfId="82" priority="32" stopIfTrue="1">
      <formula>AND(Q26&gt;0,U26=0)</formula>
    </cfRule>
  </conditionalFormatting>
  <conditionalFormatting sqref="U26:V26">
    <cfRule type="expression" dxfId="81" priority="31" stopIfTrue="1">
      <formula>AND(Q26&gt;0,U26=0)</formula>
    </cfRule>
  </conditionalFormatting>
  <conditionalFormatting sqref="K33:L33">
    <cfRule type="expression" dxfId="80" priority="30" stopIfTrue="1">
      <formula>AND(G33&gt;0,K33=0)</formula>
    </cfRule>
  </conditionalFormatting>
  <conditionalFormatting sqref="K33:L33">
    <cfRule type="expression" dxfId="79" priority="29" stopIfTrue="1">
      <formula>AND(G33&gt;0,K33=0)</formula>
    </cfRule>
  </conditionalFormatting>
  <conditionalFormatting sqref="K40:L40">
    <cfRule type="expression" dxfId="78" priority="28" stopIfTrue="1">
      <formula>AND(G40&gt;0,K40=0)</formula>
    </cfRule>
  </conditionalFormatting>
  <conditionalFormatting sqref="K40:L40">
    <cfRule type="expression" dxfId="77" priority="27" stopIfTrue="1">
      <formula>AND(G40&gt;0,K40=0)</formula>
    </cfRule>
  </conditionalFormatting>
  <conditionalFormatting sqref="A24:B24">
    <cfRule type="expression" dxfId="76" priority="26" stopIfTrue="1">
      <formula>AND(XFA24&gt;0,A24=0)</formula>
    </cfRule>
  </conditionalFormatting>
  <conditionalFormatting sqref="A24:B24">
    <cfRule type="expression" dxfId="75" priority="25" stopIfTrue="1">
      <formula>AND(XFA24&gt;0,A24=0)</formula>
    </cfRule>
  </conditionalFormatting>
  <conditionalFormatting sqref="A24:B24">
    <cfRule type="expression" dxfId="74" priority="24" stopIfTrue="1">
      <formula>AND(XFA24&gt;0,A24=0)</formula>
    </cfRule>
  </conditionalFormatting>
  <conditionalFormatting sqref="A24:B24">
    <cfRule type="expression" dxfId="73" priority="23" stopIfTrue="1">
      <formula>AND(XFA24&gt;0,A24=0)</formula>
    </cfRule>
  </conditionalFormatting>
  <conditionalFormatting sqref="K36:L36">
    <cfRule type="expression" dxfId="72" priority="22" stopIfTrue="1">
      <formula>AND(G36&gt;0,K36=0)</formula>
    </cfRule>
  </conditionalFormatting>
  <conditionalFormatting sqref="K36:L36">
    <cfRule type="expression" dxfId="71" priority="21" stopIfTrue="1">
      <formula>AND(G36&gt;0,K36=0)</formula>
    </cfRule>
  </conditionalFormatting>
  <conditionalFormatting sqref="U28:V28">
    <cfRule type="expression" dxfId="70" priority="20" stopIfTrue="1">
      <formula>AND(Q28&gt;0,U28=0)</formula>
    </cfRule>
  </conditionalFormatting>
  <conditionalFormatting sqref="U47:V47">
    <cfRule type="expression" dxfId="69" priority="16" stopIfTrue="1">
      <formula>AND(Q47&gt;0,U47=0)</formula>
    </cfRule>
  </conditionalFormatting>
  <conditionalFormatting sqref="U47:V47">
    <cfRule type="expression" dxfId="68" priority="15" stopIfTrue="1">
      <formula>AND(Q47&gt;0,U47=0)</formula>
    </cfRule>
  </conditionalFormatting>
  <conditionalFormatting sqref="U47:V47">
    <cfRule type="expression" dxfId="67" priority="14" stopIfTrue="1">
      <formula>AND(Q47&gt;0,U47=0)</formula>
    </cfRule>
  </conditionalFormatting>
  <conditionalFormatting sqref="U47:V47">
    <cfRule type="expression" dxfId="66" priority="13" stopIfTrue="1">
      <formula>AND(Q47&gt;0,U47=0)</formula>
    </cfRule>
  </conditionalFormatting>
  <conditionalFormatting sqref="U47:V47">
    <cfRule type="expression" dxfId="65" priority="12" stopIfTrue="1">
      <formula>AND(Q47&gt;0,U47=0)</formula>
    </cfRule>
  </conditionalFormatting>
  <conditionalFormatting sqref="K31:L31">
    <cfRule type="expression" dxfId="64" priority="8" stopIfTrue="1">
      <formula>AND(G31&gt;0,K31=0)</formula>
    </cfRule>
  </conditionalFormatting>
  <conditionalFormatting sqref="K31:L31">
    <cfRule type="expression" dxfId="63" priority="7" stopIfTrue="1">
      <formula>AND(G31&gt;0,K31=0)</formula>
    </cfRule>
  </conditionalFormatting>
  <conditionalFormatting sqref="K31:L31">
    <cfRule type="expression" dxfId="62" priority="6" stopIfTrue="1">
      <formula>AND(G31&gt;0,K31=0)</formula>
    </cfRule>
  </conditionalFormatting>
  <conditionalFormatting sqref="K31:L31">
    <cfRule type="expression" dxfId="61" priority="5" stopIfTrue="1">
      <formula>AND(G31&gt;0,K31=0)</formula>
    </cfRule>
  </conditionalFormatting>
  <conditionalFormatting sqref="K31:L31">
    <cfRule type="expression" dxfId="60" priority="4" stopIfTrue="1">
      <formula>AND(G31&gt;0,K31=0)</formula>
    </cfRule>
  </conditionalFormatting>
  <dataValidations count="10">
    <dataValidation type="list" allowBlank="1" showInputMessage="1" promptTitle="Exercise Selection" prompt="Select the exercise based on the exercise class from the drop-down list. These exercises are listed on the MaxSheet worksheet." sqref="K43 A31 K45 A16:B16 U11 K33:L33 A18 K25:K26 U25 A40 K35 U43 A26 K38 A43 U41 A11 K20 U38 A45 U33 U15:U16 U13 U35:U36 A34 K31:L31 K11 U28 A20 A36 U20 A38 A15 A13 K41 U30:U31 U47:V47 K30 K15:K16">
      <formula1>INDIRECT(HLOOKUP(XFA11,SECONDARYLOOKUP,2,FALSE))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Notes" prompt="Use the drop-down to select a note for this exercise. To add a note to the drop-down, select the notes worksheet and add the note." sqref="AB28 I32 AB41:AC41 AB21:AC21 AB31:AC31 AB16:AC16 AB11:AC11 AB36:AC36 AB25:AC26 R21 R36 R16 H31:H32 R11 R26:S26 H11:I11 H26:I26 H16:I16 H21:I21 H36:I36 H41:I42 R41">
      <formula1>Notes</formula1>
    </dataValidation>
    <dataValidation type="list" allowBlank="1" showInputMessage="1" showErrorMessage="1" sqref="R17:R20 AB17:AC20 AB29:AC30 AB27:AC27 AB47:AC47 AB32:AC35 R31:S31 AB37:AC40 AB12:AC15 AB42:AC44 R42:R45 H43 R32:R35 R27:R30 R22:R25 R12:R15 R37:R40 AB22:AC24 H29:I30 H34:I35 H33 H12:I15 H28 H22:I25 H27:I27 H37:I37 H17:I20 H39:I40 H44:I45 H38">
      <formula1>Notes</formula1>
    </dataValidation>
    <dataValidation allowBlank="1" showInputMessage="1" showErrorMessage="1" promptTitle="# of Repetitions" prompt="Manually enter the appropriate number of repetitions." sqref="M11 M21 W41 W31 W16 W36 C11 W21 M16 M36 C31:C32 M41 W28 W26 C21 M26 C41 C36 C16 C26 W11"/>
    <dataValidation type="list" allowBlank="1" showInputMessage="1" showErrorMessage="1" sqref="AC2 I2 S2">
      <formula1>STRPREP</formula1>
    </dataValidation>
    <dataValidation type="list" allowBlank="1" showInputMessage="1" showErrorMessage="1" sqref="B8:I8">
      <formula1>namelist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0:V40 A24:B24 K3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26">
      <formula1>INDIRECT(HLOOKUP(#REF!,SECONDARYLOOKUP,2,FALSE))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L3:Q3" r:id="rId4" display="Standing D1 X 6/leg"/>
    <hyperlink ref="L4:Q4" r:id="rId5" display="Standing D2 X 6/leg"/>
    <hyperlink ref="B3:G3" r:id="rId6" display="FWD Leg Cirlces 2X5/leg"/>
    <hyperlink ref="B4:G4" r:id="rId7" display="BKWD Leg Circles 2X5/leg"/>
    <hyperlink ref="L5:Q5" r:id="rId8" display="Tea Cup X 6/leg"/>
    <hyperlink ref="L6:Q6" r:id="rId9" display="Scap Push-Ups X 10"/>
    <hyperlink ref="B5:G5" r:id="rId10" display="Cuban Press Incline F8 X 8"/>
    <hyperlink ref="B6:G6" r:id="rId11" display="Scap Push-Ups X 10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11:B11" r:id="rId16" display="Back Squat"/>
    <hyperlink ref="K11:L11" r:id="rId17" display="Back Squat"/>
    <hyperlink ref="K21:L21" r:id="rId18" display="Bench Press"/>
    <hyperlink ref="A27:B27" r:id="rId19" display="Bench Press"/>
    <hyperlink ref="U11:V11" r:id="rId20" display="Hex Deadlift"/>
    <hyperlink ref="Y11" r:id="rId21"/>
    <hyperlink ref="E11" r:id="rId22"/>
    <hyperlink ref="O11" r:id="rId23"/>
    <hyperlink ref="O21" r:id="rId24"/>
    <hyperlink ref="E27" r:id="rId25"/>
    <hyperlink ref="K38:L38" r:id="rId26" display="DB Curl to Arnold"/>
    <hyperlink ref="U40:V40" r:id="rId27" display="SL Calf Raises"/>
    <hyperlink ref="U26:V26" r:id="rId28" display="DB Bench Press"/>
    <hyperlink ref="K33:L33" r:id="rId29" display="DB Row"/>
    <hyperlink ref="A18:B18" r:id="rId30" display="Tuck Jumps"/>
    <hyperlink ref="U30:V30" r:id="rId31" display="Supermans"/>
    <hyperlink ref="K40:L40" r:id="rId32" display="Sup-Pro Tri Ext"/>
    <hyperlink ref="A34:B34" r:id="rId33" display="MB Pass"/>
    <hyperlink ref="Y26" r:id="rId34"/>
    <hyperlink ref="E24" r:id="rId35"/>
    <hyperlink ref="A42:B42" r:id="rId36" display="Bent Knee Calf Raise"/>
    <hyperlink ref="A13:B13" r:id="rId37" display="Sumo Squat to Stand"/>
    <hyperlink ref="A16:B16" r:id="rId38" display="Isometric Sport Squat"/>
    <hyperlink ref="A22:B22" r:id="rId39" display="Power Step Up"/>
    <hyperlink ref="A26:B26" r:id="rId40" display="Curl to Press"/>
    <hyperlink ref="A29:B29" r:id="rId41" display="Tea Cup"/>
    <hyperlink ref="A32:B32" r:id="rId42" display="Isometric Bench"/>
    <hyperlink ref="U38:V38" r:id="rId43" display="Dips"/>
    <hyperlink ref="U36:V36" r:id="rId44" display="Zottman Curls"/>
    <hyperlink ref="K35:L35" r:id="rId45" display="Incline DB Bench"/>
    <hyperlink ref="K20:L20" r:id="rId46" display="3-Way Ham Touch"/>
    <hyperlink ref="A24:B24" r:id="rId47" display="Dynamic Lat Pull"/>
    <hyperlink ref="A36:B36" r:id="rId48" display="Clap Push-Up"/>
    <hyperlink ref="A38:B38" r:id="rId49" display="Drop Push-Up"/>
    <hyperlink ref="A40:B40" r:id="rId50" display="DB RDL + Row"/>
    <hyperlink ref="A15:B15" r:id="rId51" display="Prone Hip Flexor"/>
    <hyperlink ref="K18:L18" r:id="rId52" display="Partner Neck"/>
    <hyperlink ref="K28:L28" r:id="rId53" display="U-Abs"/>
    <hyperlink ref="K30:L30" r:id="rId54" display="Ball Groin Squeeze"/>
    <hyperlink ref="U13:V13" r:id="rId55" display="Quadraped Kick Backs"/>
    <hyperlink ref="U15:V15" r:id="rId56" display="Glute Swings"/>
    <hyperlink ref="U16:V16" r:id="rId57" display="Isometric Hex DL"/>
    <hyperlink ref="U18:V18" r:id="rId58" display="Broad Jumps"/>
    <hyperlink ref="U24:V24" r:id="rId59" display="Chin Grip Lat Pull"/>
    <hyperlink ref="U33:V33" r:id="rId60" display="Arnolds"/>
    <hyperlink ref="U35:V35" r:id="rId61" display="V-Ups"/>
    <hyperlink ref="K36:L36" r:id="rId62" display="DB Walking Lunge"/>
    <hyperlink ref="H15:I15" r:id="rId63" display="6:0:0:0"/>
    <hyperlink ref="U31:V31" r:id="rId64" display="Lateral DB Step-Up"/>
    <hyperlink ref="H16:I16" r:id="rId65" display="6:0:0:0"/>
    <hyperlink ref="H20:I20" r:id="rId66" display="0:2:0:0"/>
    <hyperlink ref="H24:I24" r:id="rId67" display="3:0:0:0"/>
    <hyperlink ref="H32:I32" r:id="rId68" display="6:0:0:0"/>
    <hyperlink ref="H38:I38" r:id="rId69" display="0:2:0:0"/>
    <hyperlink ref="R36:S36" r:id="rId70" display="0:2:0:0"/>
    <hyperlink ref="R33:S33" r:id="rId71" display="3:0:0:0"/>
    <hyperlink ref="R30:S30" r:id="rId72" display="0:2:0:0"/>
    <hyperlink ref="R16:S16" r:id="rId73" display="3:0:0:0"/>
    <hyperlink ref="AB16:AC16" r:id="rId74" display="4:0:0:0"/>
    <hyperlink ref="AB24:AC24" r:id="rId75" display="3:0:0:0"/>
    <hyperlink ref="U28:V28" r:id="rId76" display="Glute Bar Lift"/>
    <hyperlink ref="AB28:AC28" r:id="rId77" display="3:0:0:0"/>
    <hyperlink ref="K31:L31" r:id="rId78" display="Nordic Ham Curls"/>
    <hyperlink ref="R31:S31" r:id="rId79" display="3:0:0:0"/>
    <hyperlink ref="A31:B31" r:id="rId80" display="OH LAT Raise + F8"/>
    <hyperlink ref="K26:L26" r:id="rId81" display="Ext Rot. Drops"/>
    <hyperlink ref="U20:V20" r:id="rId82" display="DB Squat Jumps"/>
    <hyperlink ref="AB20:AC20" r:id="rId83" display="0:2:0:0"/>
    <hyperlink ref="A20:B20" r:id="rId84" display="Weighted Squat Jumps"/>
    <hyperlink ref="K16:L16" r:id="rId85" display="Contra Iso Hip Flxr"/>
  </hyperlinks>
  <pageMargins left="0.45" right="0.2" top="0.25" bottom="0.25" header="0.05" footer="0.05"/>
  <pageSetup scale="99" orientation="landscape" r:id="rId86"/>
  <drawing r:id="rId87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  <pageSetUpPr fitToPage="1"/>
  </sheetPr>
  <dimension ref="A1:AD47"/>
  <sheetViews>
    <sheetView workbookViewId="0">
      <selection activeCell="B8" sqref="B8:I8"/>
    </sheetView>
  </sheetViews>
  <sheetFormatPr defaultRowHeight="12" x14ac:dyDescent="0.2"/>
  <cols>
    <col min="1" max="2" width="7.28515625" style="6" customWidth="1"/>
    <col min="3" max="3" width="4" style="6" customWidth="1"/>
    <col min="4" max="4" width="3.85546875" style="6" customWidth="1"/>
    <col min="5" max="5" width="1.85546875" style="6" customWidth="1"/>
    <col min="6" max="6" width="4.5703125" style="6" customWidth="1"/>
    <col min="7" max="7" width="4" style="6" customWidth="1"/>
    <col min="8" max="9" width="4.28515625" style="6" customWidth="1"/>
    <col min="10" max="10" width="2.42578125" style="6" customWidth="1"/>
    <col min="11" max="12" width="8" style="6" customWidth="1"/>
    <col min="13" max="13" width="3.85546875" style="6" customWidth="1"/>
    <col min="14" max="14" width="4.28515625" style="6" customWidth="1"/>
    <col min="15" max="15" width="2.42578125" style="6" customWidth="1"/>
    <col min="16" max="17" width="4.42578125" style="6" customWidth="1"/>
    <col min="18" max="19" width="4.28515625" style="6" customWidth="1"/>
    <col min="20" max="20" width="1.5703125" style="6" customWidth="1"/>
    <col min="21" max="22" width="7.42578125" style="6" customWidth="1"/>
    <col min="23" max="23" width="3.5703125" style="6" customWidth="1"/>
    <col min="24" max="24" width="3.85546875" style="6" customWidth="1"/>
    <col min="25" max="25" width="1.85546875" style="6" customWidth="1"/>
    <col min="26" max="26" width="3.7109375" style="6" customWidth="1"/>
    <col min="27" max="27" width="5" style="6" customWidth="1"/>
    <col min="28" max="29" width="4.85546875" style="6" customWidth="1"/>
    <col min="30" max="16384" width="9.140625" style="6"/>
  </cols>
  <sheetData>
    <row r="1" spans="1:30" ht="40.5" customHeight="1" thickBot="1" x14ac:dyDescent="0.25">
      <c r="A1" s="24"/>
      <c r="B1" s="24"/>
      <c r="C1" s="24"/>
      <c r="D1" s="25"/>
      <c r="E1" s="25"/>
      <c r="F1" s="25"/>
      <c r="G1" s="24"/>
      <c r="H1" s="25"/>
      <c r="I1" s="25"/>
      <c r="J1" s="24"/>
      <c r="K1" s="24"/>
      <c r="L1" s="24"/>
      <c r="M1" s="24"/>
      <c r="N1" s="25"/>
      <c r="O1" s="25"/>
      <c r="P1" s="25"/>
      <c r="Q1" s="24"/>
      <c r="R1" s="25"/>
      <c r="S1" s="25"/>
      <c r="T1" s="24"/>
      <c r="U1" s="24"/>
      <c r="V1" s="24"/>
      <c r="W1" s="24"/>
      <c r="X1" s="25"/>
      <c r="Y1" s="25"/>
      <c r="Z1" s="25"/>
      <c r="AA1" s="24"/>
      <c r="AB1" s="25"/>
      <c r="AC1" s="25"/>
      <c r="AD1" s="1"/>
    </row>
    <row r="2" spans="1:30" ht="12" customHeight="1" thickBot="1" x14ac:dyDescent="0.25">
      <c r="A2" s="205" t="s">
        <v>50</v>
      </c>
      <c r="B2" s="208" t="s">
        <v>44</v>
      </c>
      <c r="C2" s="209"/>
      <c r="D2" s="209"/>
      <c r="E2" s="209"/>
      <c r="F2" s="209"/>
      <c r="G2" s="210"/>
      <c r="H2" s="5"/>
      <c r="I2" s="26"/>
      <c r="J2" s="24"/>
      <c r="K2" s="205" t="s">
        <v>50</v>
      </c>
      <c r="L2" s="208" t="s">
        <v>44</v>
      </c>
      <c r="M2" s="209"/>
      <c r="N2" s="209"/>
      <c r="O2" s="209"/>
      <c r="P2" s="209"/>
      <c r="Q2" s="210"/>
      <c r="R2" s="5"/>
      <c r="S2" s="26"/>
      <c r="T2" s="24"/>
      <c r="U2" s="205" t="s">
        <v>50</v>
      </c>
      <c r="V2" s="208" t="s">
        <v>44</v>
      </c>
      <c r="W2" s="209"/>
      <c r="X2" s="209"/>
      <c r="Y2" s="209"/>
      <c r="Z2" s="209"/>
      <c r="AA2" s="210"/>
      <c r="AB2" s="5"/>
      <c r="AC2" s="26"/>
      <c r="AD2" s="7"/>
    </row>
    <row r="3" spans="1:30" ht="12" customHeight="1" x14ac:dyDescent="0.2">
      <c r="A3" s="206"/>
      <c r="B3" s="202" t="s">
        <v>216</v>
      </c>
      <c r="C3" s="203"/>
      <c r="D3" s="203"/>
      <c r="E3" s="203"/>
      <c r="F3" s="203"/>
      <c r="G3" s="204"/>
      <c r="H3" s="5"/>
      <c r="I3" s="3"/>
      <c r="J3" s="24"/>
      <c r="K3" s="206"/>
      <c r="L3" s="202" t="s">
        <v>220</v>
      </c>
      <c r="M3" s="203"/>
      <c r="N3" s="203"/>
      <c r="O3" s="203"/>
      <c r="P3" s="203"/>
      <c r="Q3" s="204"/>
      <c r="R3" s="5"/>
      <c r="S3" s="3"/>
      <c r="T3" s="24"/>
      <c r="U3" s="206"/>
      <c r="V3" s="211" t="s">
        <v>48</v>
      </c>
      <c r="W3" s="212"/>
      <c r="X3" s="212"/>
      <c r="Y3" s="212"/>
      <c r="Z3" s="212"/>
      <c r="AA3" s="213"/>
      <c r="AB3" s="5"/>
      <c r="AC3" s="4"/>
      <c r="AD3" s="7"/>
    </row>
    <row r="4" spans="1:30" ht="12" customHeight="1" x14ac:dyDescent="0.2">
      <c r="A4" s="206"/>
      <c r="B4" s="289" t="s">
        <v>217</v>
      </c>
      <c r="C4" s="290"/>
      <c r="D4" s="290"/>
      <c r="E4" s="290"/>
      <c r="F4" s="290"/>
      <c r="G4" s="291"/>
      <c r="H4" s="5"/>
      <c r="I4" s="2"/>
      <c r="J4" s="24"/>
      <c r="K4" s="206"/>
      <c r="L4" s="202" t="s">
        <v>221</v>
      </c>
      <c r="M4" s="203"/>
      <c r="N4" s="203"/>
      <c r="O4" s="203"/>
      <c r="P4" s="203"/>
      <c r="Q4" s="204"/>
      <c r="R4" s="5"/>
      <c r="S4" s="2"/>
      <c r="T4" s="24"/>
      <c r="U4" s="206"/>
      <c r="V4" s="202" t="s">
        <v>47</v>
      </c>
      <c r="W4" s="203"/>
      <c r="X4" s="203"/>
      <c r="Y4" s="203"/>
      <c r="Z4" s="203"/>
      <c r="AA4" s="204"/>
      <c r="AB4" s="5"/>
      <c r="AC4" s="4"/>
      <c r="AD4" s="7"/>
    </row>
    <row r="5" spans="1:30" ht="12" customHeight="1" x14ac:dyDescent="0.2">
      <c r="A5" s="206"/>
      <c r="B5" s="286" t="s">
        <v>215</v>
      </c>
      <c r="C5" s="287"/>
      <c r="D5" s="287"/>
      <c r="E5" s="287"/>
      <c r="F5" s="287"/>
      <c r="G5" s="288"/>
      <c r="H5" s="5"/>
      <c r="I5" s="2"/>
      <c r="J5" s="24"/>
      <c r="K5" s="206"/>
      <c r="L5" s="202" t="s">
        <v>287</v>
      </c>
      <c r="M5" s="203"/>
      <c r="N5" s="203"/>
      <c r="O5" s="203"/>
      <c r="P5" s="203"/>
      <c r="Q5" s="204"/>
      <c r="R5" s="5"/>
      <c r="S5" s="2"/>
      <c r="T5" s="24"/>
      <c r="U5" s="206"/>
      <c r="V5" s="202" t="s">
        <v>46</v>
      </c>
      <c r="W5" s="203"/>
      <c r="X5" s="203"/>
      <c r="Y5" s="203"/>
      <c r="Z5" s="203"/>
      <c r="AA5" s="204"/>
      <c r="AB5" s="5"/>
      <c r="AC5" s="4"/>
      <c r="AD5" s="7"/>
    </row>
    <row r="6" spans="1:30" ht="12" customHeight="1" x14ac:dyDescent="0.2">
      <c r="A6" s="206"/>
      <c r="B6" s="202" t="s">
        <v>219</v>
      </c>
      <c r="C6" s="203"/>
      <c r="D6" s="203"/>
      <c r="E6" s="203"/>
      <c r="F6" s="203"/>
      <c r="G6" s="204"/>
      <c r="H6" s="27"/>
      <c r="I6" s="28"/>
      <c r="J6" s="24"/>
      <c r="K6" s="206"/>
      <c r="L6" s="202" t="s">
        <v>219</v>
      </c>
      <c r="M6" s="203"/>
      <c r="N6" s="203"/>
      <c r="O6" s="203"/>
      <c r="P6" s="203"/>
      <c r="Q6" s="204"/>
      <c r="R6" s="27"/>
      <c r="S6" s="28"/>
      <c r="T6" s="24"/>
      <c r="U6" s="206"/>
      <c r="V6" s="202" t="s">
        <v>45</v>
      </c>
      <c r="W6" s="203"/>
      <c r="X6" s="203"/>
      <c r="Y6" s="203"/>
      <c r="Z6" s="203"/>
      <c r="AA6" s="204"/>
      <c r="AB6" s="29"/>
      <c r="AC6" s="30"/>
      <c r="AD6" s="7"/>
    </row>
    <row r="7" spans="1:30" ht="12" customHeight="1" thickBot="1" x14ac:dyDescent="0.25">
      <c r="A7" s="207"/>
      <c r="B7" s="214"/>
      <c r="C7" s="215"/>
      <c r="D7" s="215"/>
      <c r="E7" s="215"/>
      <c r="F7" s="215"/>
      <c r="G7" s="216"/>
      <c r="H7" s="31"/>
      <c r="I7" s="28"/>
      <c r="J7" s="24"/>
      <c r="K7" s="207"/>
      <c r="L7" s="214"/>
      <c r="M7" s="215"/>
      <c r="N7" s="215"/>
      <c r="O7" s="215"/>
      <c r="P7" s="215"/>
      <c r="Q7" s="216"/>
      <c r="R7" s="31"/>
      <c r="S7" s="28"/>
      <c r="T7" s="24"/>
      <c r="U7" s="207"/>
      <c r="V7" s="214"/>
      <c r="W7" s="215"/>
      <c r="X7" s="215"/>
      <c r="Y7" s="215"/>
      <c r="Z7" s="215"/>
      <c r="AA7" s="216"/>
      <c r="AB7" s="32"/>
      <c r="AC7" s="30"/>
      <c r="AD7" s="7"/>
    </row>
    <row r="8" spans="1:30" ht="12.75" thickBot="1" x14ac:dyDescent="0.25">
      <c r="A8" s="13" t="s">
        <v>113</v>
      </c>
      <c r="B8" s="131" t="s">
        <v>174</v>
      </c>
      <c r="C8" s="131"/>
      <c r="D8" s="131"/>
      <c r="E8" s="131"/>
      <c r="F8" s="131"/>
      <c r="G8" s="131"/>
      <c r="H8" s="131"/>
      <c r="I8" s="131"/>
      <c r="J8" s="24"/>
      <c r="K8" s="8"/>
      <c r="L8" s="12" t="s">
        <v>111</v>
      </c>
      <c r="M8" s="10" t="s">
        <v>5</v>
      </c>
      <c r="N8" s="9">
        <f>VLOOKUP(B8,tablelist,2,FALSE)</f>
        <v>100</v>
      </c>
      <c r="O8" s="8"/>
      <c r="P8" s="10" t="s">
        <v>6</v>
      </c>
      <c r="Q8" s="9">
        <f>VLOOKUP(B8,tablelist,3,FALSE)</f>
        <v>100</v>
      </c>
      <c r="R8" s="33" t="s">
        <v>7</v>
      </c>
      <c r="S8" s="9">
        <f>VLOOKUP(B8,tablelist,4,FALSE)</f>
        <v>100</v>
      </c>
      <c r="T8" s="24"/>
      <c r="U8" s="8"/>
      <c r="V8" s="8"/>
      <c r="W8" s="8"/>
      <c r="X8" s="8"/>
      <c r="Y8" s="8"/>
      <c r="Z8" s="8"/>
      <c r="AA8" s="24"/>
      <c r="AB8" s="34"/>
      <c r="AC8" s="28"/>
      <c r="AD8" s="7"/>
    </row>
    <row r="9" spans="1:30" ht="12.75" customHeight="1" thickBot="1" x14ac:dyDescent="0.25">
      <c r="A9" s="196" t="s">
        <v>70</v>
      </c>
      <c r="B9" s="197"/>
      <c r="C9" s="189" t="s">
        <v>266</v>
      </c>
      <c r="D9" s="190"/>
      <c r="E9" s="190"/>
      <c r="F9" s="292"/>
      <c r="G9" s="189" t="s">
        <v>267</v>
      </c>
      <c r="H9" s="190"/>
      <c r="I9" s="292"/>
      <c r="J9" s="24"/>
      <c r="K9" s="196" t="s">
        <v>68</v>
      </c>
      <c r="L9" s="197"/>
      <c r="M9" s="189" t="s">
        <v>266</v>
      </c>
      <c r="N9" s="190"/>
      <c r="O9" s="190"/>
      <c r="P9" s="292"/>
      <c r="Q9" s="189" t="s">
        <v>267</v>
      </c>
      <c r="R9" s="190"/>
      <c r="S9" s="292"/>
      <c r="T9" s="24"/>
      <c r="U9" s="196" t="s">
        <v>69</v>
      </c>
      <c r="V9" s="197"/>
      <c r="W9" s="189" t="s">
        <v>266</v>
      </c>
      <c r="X9" s="190"/>
      <c r="Y9" s="190"/>
      <c r="Z9" s="292"/>
      <c r="AA9" s="189" t="s">
        <v>267</v>
      </c>
      <c r="AB9" s="190"/>
      <c r="AC9" s="292"/>
      <c r="AD9" s="1"/>
    </row>
    <row r="10" spans="1:30" ht="12.75" thickBot="1" x14ac:dyDescent="0.25">
      <c r="A10" s="198"/>
      <c r="B10" s="199"/>
      <c r="C10" s="35" t="s">
        <v>1</v>
      </c>
      <c r="D10" s="194" t="s">
        <v>3</v>
      </c>
      <c r="E10" s="194"/>
      <c r="F10" s="194"/>
      <c r="G10" s="36" t="s">
        <v>2</v>
      </c>
      <c r="H10" s="194" t="s">
        <v>4</v>
      </c>
      <c r="I10" s="195"/>
      <c r="J10" s="24"/>
      <c r="K10" s="198"/>
      <c r="L10" s="199"/>
      <c r="M10" s="35" t="s">
        <v>1</v>
      </c>
      <c r="N10" s="194" t="s">
        <v>3</v>
      </c>
      <c r="O10" s="194"/>
      <c r="P10" s="194"/>
      <c r="Q10" s="36" t="s">
        <v>2</v>
      </c>
      <c r="R10" s="194" t="s">
        <v>4</v>
      </c>
      <c r="S10" s="195"/>
      <c r="T10" s="24"/>
      <c r="U10" s="198"/>
      <c r="V10" s="199"/>
      <c r="W10" s="35" t="s">
        <v>1</v>
      </c>
      <c r="X10" s="194" t="s">
        <v>3</v>
      </c>
      <c r="Y10" s="194"/>
      <c r="Z10" s="194"/>
      <c r="AA10" s="36" t="s">
        <v>2</v>
      </c>
      <c r="AB10" s="194" t="s">
        <v>4</v>
      </c>
      <c r="AC10" s="195"/>
      <c r="AD10" s="1"/>
    </row>
    <row r="11" spans="1:30" ht="12.75" x14ac:dyDescent="0.2">
      <c r="A11" s="174" t="s">
        <v>8</v>
      </c>
      <c r="B11" s="175"/>
      <c r="C11" s="37">
        <v>5</v>
      </c>
      <c r="D11" s="38">
        <f>CEILING((52.5%*N8),5)</f>
        <v>55</v>
      </c>
      <c r="E11" s="74" t="s">
        <v>60</v>
      </c>
      <c r="F11" s="40">
        <f>CEILING((57.5%*N8),5)</f>
        <v>60</v>
      </c>
      <c r="G11" s="39">
        <v>1</v>
      </c>
      <c r="H11" s="200"/>
      <c r="I11" s="201"/>
      <c r="J11" s="24"/>
      <c r="K11" s="174" t="s">
        <v>8</v>
      </c>
      <c r="L11" s="175"/>
      <c r="M11" s="37">
        <v>5</v>
      </c>
      <c r="N11" s="38">
        <f>CEILING((57.5%*N8),5)</f>
        <v>60</v>
      </c>
      <c r="O11" s="74" t="s">
        <v>60</v>
      </c>
      <c r="P11" s="40">
        <f>CEILING((62.5%*N8),5)</f>
        <v>65</v>
      </c>
      <c r="Q11" s="39">
        <v>1</v>
      </c>
      <c r="R11" s="293"/>
      <c r="S11" s="294"/>
      <c r="T11" s="24"/>
      <c r="U11" s="174" t="s">
        <v>176</v>
      </c>
      <c r="V11" s="175"/>
      <c r="W11" s="37">
        <v>5</v>
      </c>
      <c r="X11" s="38">
        <f>CEILING((52.5%*S8),5)</f>
        <v>55</v>
      </c>
      <c r="Y11" s="75" t="s">
        <v>60</v>
      </c>
      <c r="Z11" s="40">
        <f>CEILING((57.5%*S8),5)</f>
        <v>60</v>
      </c>
      <c r="AA11" s="39">
        <v>1</v>
      </c>
      <c r="AB11" s="293"/>
      <c r="AC11" s="294"/>
      <c r="AD11" s="1"/>
    </row>
    <row r="12" spans="1:30" ht="12.75" x14ac:dyDescent="0.2">
      <c r="A12" s="187" t="s">
        <v>224</v>
      </c>
      <c r="B12" s="188"/>
      <c r="C12" s="49">
        <v>3</v>
      </c>
      <c r="D12" s="43">
        <f>CEILING((67.5%*N8),5)</f>
        <v>70</v>
      </c>
      <c r="E12" s="44" t="s">
        <v>60</v>
      </c>
      <c r="F12" s="45">
        <f>CEILING((72.5%*N8),5)</f>
        <v>75</v>
      </c>
      <c r="G12" s="44">
        <v>1</v>
      </c>
      <c r="H12" s="181"/>
      <c r="I12" s="182"/>
      <c r="J12" s="24"/>
      <c r="K12" s="297"/>
      <c r="L12" s="298"/>
      <c r="M12" s="42">
        <v>3</v>
      </c>
      <c r="N12" s="43">
        <f>CEILING((67.5%*N8),5)</f>
        <v>70</v>
      </c>
      <c r="O12" s="44" t="s">
        <v>60</v>
      </c>
      <c r="P12" s="45">
        <f>CEILING((72.5%*N8),5)</f>
        <v>75</v>
      </c>
      <c r="Q12" s="44">
        <v>1</v>
      </c>
      <c r="R12" s="299"/>
      <c r="S12" s="300"/>
      <c r="T12" s="24"/>
      <c r="U12" s="187" t="s">
        <v>224</v>
      </c>
      <c r="V12" s="188"/>
      <c r="W12" s="49">
        <v>3</v>
      </c>
      <c r="X12" s="43">
        <f>CEILING((67.5%*S8),5)</f>
        <v>70</v>
      </c>
      <c r="Y12" s="44" t="s">
        <v>60</v>
      </c>
      <c r="Z12" s="45">
        <f>CEILING((72.5%*S8),5)</f>
        <v>75</v>
      </c>
      <c r="AA12" s="44">
        <v>1</v>
      </c>
      <c r="AB12" s="299"/>
      <c r="AC12" s="300"/>
      <c r="AD12" s="1"/>
    </row>
    <row r="13" spans="1:30" ht="12.75" x14ac:dyDescent="0.2">
      <c r="A13" s="172" t="s">
        <v>225</v>
      </c>
      <c r="B13" s="173"/>
      <c r="C13" s="50">
        <v>5</v>
      </c>
      <c r="D13" s="43"/>
      <c r="E13" s="44"/>
      <c r="F13" s="45"/>
      <c r="G13" s="90">
        <v>2</v>
      </c>
      <c r="H13" s="149"/>
      <c r="I13" s="150"/>
      <c r="J13" s="24"/>
      <c r="K13" s="187" t="s">
        <v>268</v>
      </c>
      <c r="L13" s="188"/>
      <c r="M13" s="49">
        <v>3</v>
      </c>
      <c r="N13" s="43">
        <f>CEILING((77.5%*N8),5)</f>
        <v>80</v>
      </c>
      <c r="O13" s="44" t="s">
        <v>60</v>
      </c>
      <c r="P13" s="45">
        <f>CEILING((82.5%*N8),5)</f>
        <v>85</v>
      </c>
      <c r="Q13" s="44">
        <v>4</v>
      </c>
      <c r="R13" s="295"/>
      <c r="S13" s="296"/>
      <c r="T13" s="24"/>
      <c r="U13" s="297" t="s">
        <v>279</v>
      </c>
      <c r="V13" s="298"/>
      <c r="W13" s="49">
        <v>5</v>
      </c>
      <c r="X13" s="43"/>
      <c r="Y13" s="44"/>
      <c r="Z13" s="45"/>
      <c r="AA13" s="44">
        <v>2</v>
      </c>
      <c r="AB13" s="295"/>
      <c r="AC13" s="296"/>
      <c r="AD13" s="1"/>
    </row>
    <row r="14" spans="1:30" x14ac:dyDescent="0.2">
      <c r="A14" s="187" t="s">
        <v>224</v>
      </c>
      <c r="B14" s="188"/>
      <c r="C14" s="50"/>
      <c r="D14" s="43"/>
      <c r="E14" s="44"/>
      <c r="F14" s="45"/>
      <c r="G14" s="51"/>
      <c r="H14" s="149"/>
      <c r="I14" s="150"/>
      <c r="J14" s="24"/>
      <c r="K14" s="307"/>
      <c r="L14" s="308"/>
      <c r="M14" s="50"/>
      <c r="N14" s="43"/>
      <c r="O14" s="44"/>
      <c r="P14" s="45"/>
      <c r="Q14" s="51"/>
      <c r="R14" s="295"/>
      <c r="S14" s="296"/>
      <c r="T14" s="24"/>
      <c r="U14" s="187" t="s">
        <v>224</v>
      </c>
      <c r="V14" s="188"/>
      <c r="W14" s="50"/>
      <c r="X14" s="43"/>
      <c r="Y14" s="44"/>
      <c r="Z14" s="45"/>
      <c r="AA14" s="51"/>
      <c r="AB14" s="295"/>
      <c r="AC14" s="296"/>
      <c r="AD14" s="1"/>
    </row>
    <row r="15" spans="1:30" ht="13.5" thickBot="1" x14ac:dyDescent="0.25">
      <c r="A15" s="170" t="s">
        <v>226</v>
      </c>
      <c r="B15" s="171"/>
      <c r="C15" s="52">
        <v>5</v>
      </c>
      <c r="D15" s="53"/>
      <c r="E15" s="54"/>
      <c r="F15" s="55"/>
      <c r="G15" s="54">
        <v>2</v>
      </c>
      <c r="H15" s="301" t="s">
        <v>296</v>
      </c>
      <c r="I15" s="302"/>
      <c r="J15" s="24"/>
      <c r="K15" s="303"/>
      <c r="L15" s="304"/>
      <c r="M15" s="52"/>
      <c r="N15" s="53"/>
      <c r="O15" s="54"/>
      <c r="P15" s="55"/>
      <c r="Q15" s="54"/>
      <c r="R15" s="305"/>
      <c r="S15" s="306"/>
      <c r="T15" s="24"/>
      <c r="U15" s="303" t="s">
        <v>280</v>
      </c>
      <c r="V15" s="304"/>
      <c r="W15" s="52">
        <v>5</v>
      </c>
      <c r="X15" s="53"/>
      <c r="Y15" s="54"/>
      <c r="Z15" s="55"/>
      <c r="AA15" s="54">
        <v>2</v>
      </c>
      <c r="AB15" s="305"/>
      <c r="AC15" s="306"/>
      <c r="AD15" s="1"/>
    </row>
    <row r="16" spans="1:30" ht="15" customHeight="1" x14ac:dyDescent="0.2">
      <c r="A16" s="174" t="s">
        <v>334</v>
      </c>
      <c r="B16" s="175"/>
      <c r="C16" s="76">
        <v>4</v>
      </c>
      <c r="D16" s="77">
        <f>CEILING((67.5%*N8),5)</f>
        <v>70</v>
      </c>
      <c r="E16" s="56" t="s">
        <v>60</v>
      </c>
      <c r="F16" s="78">
        <f>CEILING((72.5%*N8),5)</f>
        <v>75</v>
      </c>
      <c r="G16" s="56">
        <v>4</v>
      </c>
      <c r="H16" s="370" t="s">
        <v>299</v>
      </c>
      <c r="I16" s="371"/>
      <c r="J16" s="24"/>
      <c r="K16" s="174" t="s">
        <v>336</v>
      </c>
      <c r="L16" s="175"/>
      <c r="M16" s="37">
        <v>8</v>
      </c>
      <c r="N16" s="136" t="s">
        <v>59</v>
      </c>
      <c r="O16" s="137"/>
      <c r="P16" s="138"/>
      <c r="Q16" s="39">
        <v>3</v>
      </c>
      <c r="R16" s="370" t="s">
        <v>299</v>
      </c>
      <c r="S16" s="371"/>
      <c r="T16" s="24"/>
      <c r="U16" s="311" t="s">
        <v>339</v>
      </c>
      <c r="V16" s="312"/>
      <c r="W16" s="37">
        <v>4</v>
      </c>
      <c r="X16" s="38">
        <f>CEILING((50%*S8),5)</f>
        <v>50</v>
      </c>
      <c r="Y16" s="39" t="s">
        <v>60</v>
      </c>
      <c r="Z16" s="40">
        <f>CEILING((55%*S8),5)</f>
        <v>55</v>
      </c>
      <c r="AA16" s="39">
        <v>4</v>
      </c>
      <c r="AB16" s="370" t="s">
        <v>299</v>
      </c>
      <c r="AC16" s="371"/>
      <c r="AD16" s="1"/>
    </row>
    <row r="17" spans="1:30" x14ac:dyDescent="0.2">
      <c r="A17" s="187" t="s">
        <v>224</v>
      </c>
      <c r="B17" s="188"/>
      <c r="C17" s="42"/>
      <c r="D17" s="43"/>
      <c r="E17" s="44"/>
      <c r="F17" s="45"/>
      <c r="G17" s="44"/>
      <c r="H17" s="185"/>
      <c r="I17" s="186"/>
      <c r="J17" s="24"/>
      <c r="K17" s="341" t="s">
        <v>224</v>
      </c>
      <c r="L17" s="342"/>
      <c r="M17" s="42"/>
      <c r="N17" s="43"/>
      <c r="O17" s="44"/>
      <c r="P17" s="45"/>
      <c r="Q17" s="44"/>
      <c r="R17" s="299"/>
      <c r="S17" s="300"/>
      <c r="T17" s="24"/>
      <c r="U17" s="187" t="s">
        <v>224</v>
      </c>
      <c r="V17" s="188"/>
      <c r="W17" s="42"/>
      <c r="X17" s="43"/>
      <c r="Y17" s="44"/>
      <c r="Z17" s="45"/>
      <c r="AA17" s="44"/>
      <c r="AB17" s="299"/>
      <c r="AC17" s="300"/>
      <c r="AD17" s="1"/>
    </row>
    <row r="18" spans="1:30" ht="15" customHeight="1" x14ac:dyDescent="0.2">
      <c r="A18" s="172" t="s">
        <v>183</v>
      </c>
      <c r="B18" s="173"/>
      <c r="C18" s="49">
        <v>4</v>
      </c>
      <c r="D18" s="142" t="s">
        <v>59</v>
      </c>
      <c r="E18" s="143"/>
      <c r="F18" s="144"/>
      <c r="G18" s="44">
        <v>4</v>
      </c>
      <c r="H18" s="181"/>
      <c r="I18" s="182"/>
      <c r="J18" s="24"/>
      <c r="K18" s="297" t="s">
        <v>271</v>
      </c>
      <c r="L18" s="298"/>
      <c r="M18" s="49">
        <v>6</v>
      </c>
      <c r="N18" s="142" t="s">
        <v>194</v>
      </c>
      <c r="O18" s="143"/>
      <c r="P18" s="144"/>
      <c r="Q18" s="44">
        <v>3</v>
      </c>
      <c r="R18" s="295"/>
      <c r="S18" s="296"/>
      <c r="T18" s="24"/>
      <c r="U18" s="183" t="s">
        <v>282</v>
      </c>
      <c r="V18" s="184"/>
      <c r="W18" s="49">
        <v>5</v>
      </c>
      <c r="X18" s="43"/>
      <c r="Y18" s="44"/>
      <c r="Z18" s="45"/>
      <c r="AA18" s="44">
        <v>4</v>
      </c>
      <c r="AB18" s="295"/>
      <c r="AC18" s="296"/>
      <c r="AD18" s="1"/>
    </row>
    <row r="19" spans="1:30" x14ac:dyDescent="0.2">
      <c r="A19" s="187" t="s">
        <v>224</v>
      </c>
      <c r="B19" s="188"/>
      <c r="C19" s="50"/>
      <c r="D19" s="43"/>
      <c r="E19" s="44"/>
      <c r="F19" s="45"/>
      <c r="G19" s="57"/>
      <c r="H19" s="181"/>
      <c r="I19" s="182"/>
      <c r="J19" s="24"/>
      <c r="K19" s="187" t="s">
        <v>224</v>
      </c>
      <c r="L19" s="188"/>
      <c r="M19" s="50"/>
      <c r="N19" s="43"/>
      <c r="O19" s="44"/>
      <c r="P19" s="45"/>
      <c r="Q19" s="51"/>
      <c r="R19" s="295"/>
      <c r="S19" s="296"/>
      <c r="T19" s="24"/>
      <c r="U19" s="187" t="s">
        <v>224</v>
      </c>
      <c r="V19" s="188"/>
      <c r="W19" s="50"/>
      <c r="X19" s="43"/>
      <c r="Y19" s="44"/>
      <c r="Z19" s="45"/>
      <c r="AA19" s="51"/>
      <c r="AB19" s="295"/>
      <c r="AC19" s="296"/>
      <c r="AD19" s="1"/>
    </row>
    <row r="20" spans="1:30" ht="13.5" thickBot="1" x14ac:dyDescent="0.25">
      <c r="A20" s="228" t="s">
        <v>283</v>
      </c>
      <c r="B20" s="229"/>
      <c r="C20" s="91">
        <v>4</v>
      </c>
      <c r="D20" s="88">
        <f>CEILING((7.5%*N8),5)</f>
        <v>10</v>
      </c>
      <c r="E20" s="57" t="s">
        <v>60</v>
      </c>
      <c r="F20" s="89">
        <f>CEILING((12.5%*N8),5)</f>
        <v>15</v>
      </c>
      <c r="G20" s="57">
        <v>4</v>
      </c>
      <c r="H20" s="313" t="s">
        <v>300</v>
      </c>
      <c r="I20" s="314"/>
      <c r="J20" s="24"/>
      <c r="K20" s="303" t="s">
        <v>269</v>
      </c>
      <c r="L20" s="304"/>
      <c r="M20" s="52">
        <v>9</v>
      </c>
      <c r="N20" s="53"/>
      <c r="O20" s="54">
        <v>10</v>
      </c>
      <c r="P20" s="55"/>
      <c r="Q20" s="54">
        <v>3</v>
      </c>
      <c r="R20" s="305" t="s">
        <v>270</v>
      </c>
      <c r="S20" s="306"/>
      <c r="T20" s="24"/>
      <c r="U20" s="228" t="s">
        <v>340</v>
      </c>
      <c r="V20" s="229"/>
      <c r="W20" s="91">
        <v>5</v>
      </c>
      <c r="X20" s="88">
        <f>CEILING((3%*S8),5)</f>
        <v>5</v>
      </c>
      <c r="Y20" s="57" t="s">
        <v>60</v>
      </c>
      <c r="Z20" s="89">
        <f>CEILING((8%*S8),5)</f>
        <v>10</v>
      </c>
      <c r="AA20" s="57">
        <v>4</v>
      </c>
      <c r="AB20" s="226" t="s">
        <v>299</v>
      </c>
      <c r="AC20" s="227"/>
      <c r="AD20" s="1"/>
    </row>
    <row r="21" spans="1:30" ht="12.75" x14ac:dyDescent="0.2">
      <c r="A21" s="187" t="s">
        <v>224</v>
      </c>
      <c r="B21" s="188"/>
      <c r="C21" s="42"/>
      <c r="D21" s="69"/>
      <c r="E21" s="70"/>
      <c r="F21" s="71"/>
      <c r="G21" s="70"/>
      <c r="H21" s="149"/>
      <c r="I21" s="150"/>
      <c r="J21" s="24"/>
      <c r="K21" s="183" t="s">
        <v>15</v>
      </c>
      <c r="L21" s="184"/>
      <c r="M21" s="37">
        <v>5</v>
      </c>
      <c r="N21" s="38">
        <f>CEILING((57.5%*Q8),5)</f>
        <v>60</v>
      </c>
      <c r="O21" s="75" t="s">
        <v>60</v>
      </c>
      <c r="P21" s="40">
        <f>CEILING((62.5%*Q8),5)</f>
        <v>65</v>
      </c>
      <c r="Q21" s="39">
        <v>1</v>
      </c>
      <c r="R21" s="293"/>
      <c r="S21" s="294"/>
      <c r="T21" s="24"/>
      <c r="U21" s="187" t="s">
        <v>224</v>
      </c>
      <c r="V21" s="188"/>
      <c r="W21" s="63"/>
      <c r="X21" s="43"/>
      <c r="Y21" s="44"/>
      <c r="Z21" s="45"/>
      <c r="AA21" s="44"/>
      <c r="AB21" s="299"/>
      <c r="AC21" s="300"/>
      <c r="AD21" s="1"/>
    </row>
    <row r="22" spans="1:30" ht="12.75" x14ac:dyDescent="0.2">
      <c r="A22" s="183" t="s">
        <v>229</v>
      </c>
      <c r="B22" s="184"/>
      <c r="C22" s="42">
        <v>4</v>
      </c>
      <c r="D22" s="142" t="s">
        <v>59</v>
      </c>
      <c r="E22" s="143"/>
      <c r="F22" s="144"/>
      <c r="G22" s="44">
        <v>4</v>
      </c>
      <c r="H22" s="185"/>
      <c r="I22" s="186"/>
      <c r="J22" s="24"/>
      <c r="K22" s="297"/>
      <c r="L22" s="298"/>
      <c r="M22" s="42">
        <v>3</v>
      </c>
      <c r="N22" s="43">
        <f>CEILING((67.5%*Q8),5)</f>
        <v>70</v>
      </c>
      <c r="O22" s="44" t="s">
        <v>60</v>
      </c>
      <c r="P22" s="45">
        <f>CEILING((72.5%*Q8),5)</f>
        <v>75</v>
      </c>
      <c r="Q22" s="44">
        <v>1</v>
      </c>
      <c r="R22" s="299"/>
      <c r="S22" s="300"/>
      <c r="T22" s="24"/>
      <c r="U22" s="368" t="s">
        <v>325</v>
      </c>
      <c r="V22" s="369"/>
      <c r="W22" s="42">
        <v>5</v>
      </c>
      <c r="X22" s="43"/>
      <c r="Y22" s="44"/>
      <c r="Z22" s="45"/>
      <c r="AA22" s="44">
        <v>4</v>
      </c>
      <c r="AB22" s="299"/>
      <c r="AC22" s="300"/>
      <c r="AD22" s="1"/>
    </row>
    <row r="23" spans="1:30" x14ac:dyDescent="0.2">
      <c r="A23" s="187" t="s">
        <v>224</v>
      </c>
      <c r="B23" s="188"/>
      <c r="C23" s="49"/>
      <c r="D23" s="43"/>
      <c r="E23" s="44"/>
      <c r="F23" s="45"/>
      <c r="G23" s="44"/>
      <c r="H23" s="181"/>
      <c r="I23" s="182"/>
      <c r="J23" s="24"/>
      <c r="K23" s="187" t="s">
        <v>268</v>
      </c>
      <c r="L23" s="188"/>
      <c r="M23" s="49">
        <v>3</v>
      </c>
      <c r="N23" s="43">
        <f>CEILING((77.5%*Q8),5)</f>
        <v>80</v>
      </c>
      <c r="O23" s="44" t="s">
        <v>60</v>
      </c>
      <c r="P23" s="45">
        <f>CEILING((82.5%*Q8),5)</f>
        <v>85</v>
      </c>
      <c r="Q23" s="44">
        <v>4</v>
      </c>
      <c r="R23" s="295"/>
      <c r="S23" s="296"/>
      <c r="T23" s="24"/>
      <c r="U23" s="187" t="s">
        <v>224</v>
      </c>
      <c r="V23" s="188"/>
      <c r="W23" s="49"/>
      <c r="X23" s="43"/>
      <c r="Y23" s="44"/>
      <c r="Z23" s="45"/>
      <c r="AA23" s="44"/>
      <c r="AB23" s="295"/>
      <c r="AC23" s="296"/>
      <c r="AD23" s="1"/>
    </row>
    <row r="24" spans="1:30" ht="12.75" x14ac:dyDescent="0.2">
      <c r="A24" s="172" t="s">
        <v>9</v>
      </c>
      <c r="B24" s="173"/>
      <c r="C24" s="50">
        <v>5</v>
      </c>
      <c r="D24" s="43">
        <f>CEILING((45%*Q8),5)</f>
        <v>45</v>
      </c>
      <c r="E24" s="79" t="s">
        <v>60</v>
      </c>
      <c r="F24" s="45">
        <f>CEILING((49%*Q8),5)</f>
        <v>50</v>
      </c>
      <c r="G24" s="51">
        <v>4</v>
      </c>
      <c r="H24" s="319" t="s">
        <v>300</v>
      </c>
      <c r="I24" s="320"/>
      <c r="J24" s="24"/>
      <c r="K24" s="307"/>
      <c r="L24" s="308"/>
      <c r="M24" s="50"/>
      <c r="N24" s="43"/>
      <c r="O24" s="44"/>
      <c r="P24" s="45"/>
      <c r="Q24" s="51"/>
      <c r="R24" s="295"/>
      <c r="S24" s="296"/>
      <c r="T24" s="24"/>
      <c r="U24" s="297" t="s">
        <v>284</v>
      </c>
      <c r="V24" s="298"/>
      <c r="W24" s="50">
        <v>6</v>
      </c>
      <c r="X24" s="43">
        <f>CEILING((60%*Q8),5)</f>
        <v>60</v>
      </c>
      <c r="Y24" s="44" t="s">
        <v>60</v>
      </c>
      <c r="Z24" s="45">
        <f>CEILING((65%*Q8),5)</f>
        <v>65</v>
      </c>
      <c r="AA24" s="51">
        <v>4</v>
      </c>
      <c r="AB24" s="319" t="s">
        <v>300</v>
      </c>
      <c r="AC24" s="320"/>
      <c r="AD24" s="1"/>
    </row>
    <row r="25" spans="1:30" ht="13.5" thickBot="1" x14ac:dyDescent="0.25">
      <c r="A25" s="315" t="s">
        <v>224</v>
      </c>
      <c r="B25" s="316"/>
      <c r="C25" s="91"/>
      <c r="D25" s="88"/>
      <c r="E25" s="57"/>
      <c r="F25" s="89"/>
      <c r="G25" s="57"/>
      <c r="H25" s="317"/>
      <c r="I25" s="318"/>
      <c r="J25" s="24"/>
      <c r="K25" s="303"/>
      <c r="L25" s="304"/>
      <c r="M25" s="52"/>
      <c r="N25" s="53"/>
      <c r="O25" s="54"/>
      <c r="P25" s="55"/>
      <c r="Q25" s="54"/>
      <c r="R25" s="305"/>
      <c r="S25" s="306"/>
      <c r="T25" s="24"/>
      <c r="U25" s="303"/>
      <c r="V25" s="304"/>
      <c r="W25" s="52"/>
      <c r="X25" s="53"/>
      <c r="Y25" s="54"/>
      <c r="Z25" s="55"/>
      <c r="AA25" s="54"/>
      <c r="AB25" s="239" t="s">
        <v>231</v>
      </c>
      <c r="AC25" s="240"/>
      <c r="AD25" s="1"/>
    </row>
    <row r="26" spans="1:30" ht="13.5" thickBot="1" x14ac:dyDescent="0.25">
      <c r="A26" s="170" t="s">
        <v>230</v>
      </c>
      <c r="B26" s="171"/>
      <c r="C26" s="52">
        <v>5</v>
      </c>
      <c r="D26" s="53">
        <f>CEILING((15%*Q8),5)</f>
        <v>15</v>
      </c>
      <c r="E26" s="54" t="s">
        <v>60</v>
      </c>
      <c r="F26" s="55">
        <f>CEILING((17.5%*Q8),5)</f>
        <v>20</v>
      </c>
      <c r="G26" s="54">
        <v>4</v>
      </c>
      <c r="H26" s="239" t="s">
        <v>231</v>
      </c>
      <c r="I26" s="240"/>
      <c r="J26" s="24"/>
      <c r="K26" s="174" t="s">
        <v>337</v>
      </c>
      <c r="L26" s="175"/>
      <c r="M26" s="37">
        <v>8</v>
      </c>
      <c r="N26" s="38">
        <v>5</v>
      </c>
      <c r="O26" s="39" t="s">
        <v>60</v>
      </c>
      <c r="P26" s="40">
        <v>10</v>
      </c>
      <c r="Q26" s="39">
        <v>3</v>
      </c>
      <c r="R26" s="370" t="s">
        <v>299</v>
      </c>
      <c r="S26" s="371"/>
      <c r="T26" s="24"/>
      <c r="U26" s="172" t="s">
        <v>33</v>
      </c>
      <c r="V26" s="173"/>
      <c r="W26" s="37">
        <v>10</v>
      </c>
      <c r="X26" s="38">
        <f>CEILING((20%*Q8),5)</f>
        <v>20</v>
      </c>
      <c r="Y26" s="75" t="s">
        <v>60</v>
      </c>
      <c r="Z26" s="40">
        <f>CEILING((26%*Q8),5)</f>
        <v>30</v>
      </c>
      <c r="AA26" s="39">
        <v>3</v>
      </c>
      <c r="AB26" s="293"/>
      <c r="AC26" s="294"/>
      <c r="AD26" s="1"/>
    </row>
    <row r="27" spans="1:30" ht="12.75" x14ac:dyDescent="0.2">
      <c r="A27" s="183" t="s">
        <v>15</v>
      </c>
      <c r="B27" s="184"/>
      <c r="C27" s="95">
        <v>5</v>
      </c>
      <c r="D27" s="38">
        <f>CEILING((52.5%*Q8),5)</f>
        <v>55</v>
      </c>
      <c r="E27" s="75" t="s">
        <v>60</v>
      </c>
      <c r="F27" s="40">
        <f>CEILING((57.5%*Q8),5)</f>
        <v>60</v>
      </c>
      <c r="G27" s="47">
        <v>1</v>
      </c>
      <c r="H27" s="321"/>
      <c r="I27" s="322"/>
      <c r="J27" s="24"/>
      <c r="K27" s="187" t="s">
        <v>224</v>
      </c>
      <c r="L27" s="188"/>
      <c r="M27" s="42"/>
      <c r="N27" s="43"/>
      <c r="O27" s="44"/>
      <c r="P27" s="45"/>
      <c r="Q27" s="44"/>
      <c r="R27" s="299"/>
      <c r="S27" s="300"/>
      <c r="T27" s="24"/>
      <c r="U27" s="187" t="s">
        <v>224</v>
      </c>
      <c r="V27" s="188"/>
      <c r="W27" s="42"/>
      <c r="X27" s="43"/>
      <c r="Y27" s="44"/>
      <c r="Z27" s="45"/>
      <c r="AA27" s="44"/>
      <c r="AB27" s="299"/>
      <c r="AC27" s="300"/>
      <c r="AD27" s="1"/>
    </row>
    <row r="28" spans="1:30" ht="15" customHeight="1" x14ac:dyDescent="0.2">
      <c r="A28" s="187" t="s">
        <v>224</v>
      </c>
      <c r="B28" s="188"/>
      <c r="C28" s="50">
        <v>3</v>
      </c>
      <c r="D28" s="43">
        <f>CEILING((67.5%*Q8),5)</f>
        <v>70</v>
      </c>
      <c r="E28" s="44" t="s">
        <v>60</v>
      </c>
      <c r="F28" s="45">
        <f>CEILING((72.5%*Q8),5)</f>
        <v>75</v>
      </c>
      <c r="G28" s="44">
        <v>1</v>
      </c>
      <c r="H28" s="149"/>
      <c r="I28" s="150"/>
      <c r="J28" s="24"/>
      <c r="K28" s="297" t="s">
        <v>274</v>
      </c>
      <c r="L28" s="298"/>
      <c r="M28" s="49">
        <v>12</v>
      </c>
      <c r="N28" s="96" t="s">
        <v>275</v>
      </c>
      <c r="O28" s="97" t="s">
        <v>60</v>
      </c>
      <c r="P28" s="98" t="s">
        <v>324</v>
      </c>
      <c r="Q28" s="44">
        <v>3</v>
      </c>
      <c r="R28" s="295"/>
      <c r="S28" s="296"/>
      <c r="T28" s="24"/>
      <c r="U28" s="297" t="s">
        <v>276</v>
      </c>
      <c r="V28" s="298"/>
      <c r="W28" s="63">
        <v>6</v>
      </c>
      <c r="X28" s="64">
        <f>CEILING((55%*N8),5)</f>
        <v>55</v>
      </c>
      <c r="Y28" s="44" t="s">
        <v>60</v>
      </c>
      <c r="Z28" s="45">
        <f>CEILING((60%*N8),5)</f>
        <v>60</v>
      </c>
      <c r="AA28" s="44">
        <v>3</v>
      </c>
      <c r="AB28" s="226" t="s">
        <v>299</v>
      </c>
      <c r="AC28" s="227"/>
      <c r="AD28" s="1"/>
    </row>
    <row r="29" spans="1:30" ht="12.75" x14ac:dyDescent="0.2">
      <c r="A29" s="172" t="s">
        <v>232</v>
      </c>
      <c r="B29" s="173"/>
      <c r="C29" s="91">
        <v>5</v>
      </c>
      <c r="D29" s="142">
        <v>2.5</v>
      </c>
      <c r="E29" s="143"/>
      <c r="F29" s="144"/>
      <c r="G29" s="51">
        <v>2</v>
      </c>
      <c r="H29" s="149"/>
      <c r="I29" s="150"/>
      <c r="J29" s="24"/>
      <c r="K29" s="187" t="s">
        <v>224</v>
      </c>
      <c r="L29" s="188"/>
      <c r="M29" s="50"/>
      <c r="N29" s="43"/>
      <c r="O29" s="44"/>
      <c r="P29" s="45"/>
      <c r="Q29" s="51"/>
      <c r="R29" s="295"/>
      <c r="S29" s="296"/>
      <c r="T29" s="24"/>
      <c r="U29" s="187" t="s">
        <v>224</v>
      </c>
      <c r="V29" s="188"/>
      <c r="W29" s="50"/>
      <c r="X29" s="43"/>
      <c r="Y29" s="44"/>
      <c r="Z29" s="45"/>
      <c r="AA29" s="51"/>
      <c r="AB29" s="295"/>
      <c r="AC29" s="296"/>
      <c r="AD29" s="1"/>
    </row>
    <row r="30" spans="1:30" ht="13.5" thickBot="1" x14ac:dyDescent="0.25">
      <c r="A30" s="187" t="s">
        <v>224</v>
      </c>
      <c r="B30" s="188"/>
      <c r="C30" s="91"/>
      <c r="D30" s="43"/>
      <c r="E30" s="44"/>
      <c r="F30" s="45"/>
      <c r="G30" s="57"/>
      <c r="H30" s="325"/>
      <c r="I30" s="326"/>
      <c r="J30" s="24"/>
      <c r="K30" s="303" t="s">
        <v>342</v>
      </c>
      <c r="L30" s="304"/>
      <c r="M30" s="52">
        <v>5</v>
      </c>
      <c r="N30" s="99"/>
      <c r="O30" s="100"/>
      <c r="P30" s="101"/>
      <c r="Q30" s="54">
        <v>3</v>
      </c>
      <c r="R30" s="372" t="s">
        <v>299</v>
      </c>
      <c r="S30" s="373"/>
      <c r="T30" s="24"/>
      <c r="U30" s="170" t="s">
        <v>196</v>
      </c>
      <c r="V30" s="171"/>
      <c r="W30" s="52">
        <v>14</v>
      </c>
      <c r="X30" s="99"/>
      <c r="Y30" s="100"/>
      <c r="Z30" s="101"/>
      <c r="AA30" s="54">
        <v>3</v>
      </c>
      <c r="AB30" s="305"/>
      <c r="AC30" s="306"/>
      <c r="AD30" s="1"/>
    </row>
    <row r="31" spans="1:30" ht="13.5" thickBot="1" x14ac:dyDescent="0.25">
      <c r="A31" s="303" t="s">
        <v>272</v>
      </c>
      <c r="B31" s="304"/>
      <c r="C31" s="52">
        <v>5</v>
      </c>
      <c r="D31" s="127">
        <f>CEILING((8%*Q8),5)</f>
        <v>10</v>
      </c>
      <c r="E31" s="128" t="s">
        <v>60</v>
      </c>
      <c r="F31" s="129">
        <f>CEILING((9%*Q8),5)</f>
        <v>10</v>
      </c>
      <c r="G31" s="54">
        <v>3</v>
      </c>
      <c r="H31" s="366"/>
      <c r="I31" s="367"/>
      <c r="J31" s="24"/>
      <c r="K31" s="174" t="s">
        <v>320</v>
      </c>
      <c r="L31" s="175"/>
      <c r="M31" s="37">
        <v>6</v>
      </c>
      <c r="N31" s="137" t="s">
        <v>59</v>
      </c>
      <c r="O31" s="137"/>
      <c r="P31" s="138"/>
      <c r="Q31" s="39">
        <v>3</v>
      </c>
      <c r="R31" s="309"/>
      <c r="S31" s="310"/>
      <c r="T31" s="24"/>
      <c r="U31" s="311" t="s">
        <v>297</v>
      </c>
      <c r="V31" s="312"/>
      <c r="W31" s="37">
        <v>8</v>
      </c>
      <c r="X31" s="38">
        <f>CEILING((15%*N8),5)</f>
        <v>15</v>
      </c>
      <c r="Y31" s="39" t="s">
        <v>60</v>
      </c>
      <c r="Z31" s="40">
        <f>CEILING((17%*N8),5)</f>
        <v>20</v>
      </c>
      <c r="AA31" s="39">
        <v>3</v>
      </c>
      <c r="AB31" s="293"/>
      <c r="AC31" s="294"/>
      <c r="AD31" s="1"/>
    </row>
    <row r="32" spans="1:30" ht="12.75" x14ac:dyDescent="0.2">
      <c r="A32" s="251" t="s">
        <v>335</v>
      </c>
      <c r="B32" s="252"/>
      <c r="C32" s="76">
        <v>4</v>
      </c>
      <c r="D32" s="77">
        <f>CEILING((67.5%*Q8),5)</f>
        <v>70</v>
      </c>
      <c r="E32" s="56" t="s">
        <v>60</v>
      </c>
      <c r="F32" s="78">
        <f>CEILING((72.5%*Q8),5)</f>
        <v>75</v>
      </c>
      <c r="G32" s="56">
        <v>4</v>
      </c>
      <c r="H32" s="370" t="s">
        <v>299</v>
      </c>
      <c r="I32" s="371"/>
      <c r="J32" s="24"/>
      <c r="K32" s="187" t="s">
        <v>224</v>
      </c>
      <c r="L32" s="188"/>
      <c r="M32" s="42"/>
      <c r="N32" s="43"/>
      <c r="O32" s="44"/>
      <c r="P32" s="45"/>
      <c r="Q32" s="44"/>
      <c r="R32" s="226"/>
      <c r="S32" s="227"/>
      <c r="T32" s="24"/>
      <c r="U32" s="187" t="s">
        <v>224</v>
      </c>
      <c r="V32" s="188"/>
      <c r="W32" s="42"/>
      <c r="X32" s="43"/>
      <c r="Y32" s="44"/>
      <c r="Z32" s="45"/>
      <c r="AA32" s="44"/>
      <c r="AB32" s="299"/>
      <c r="AC32" s="300"/>
      <c r="AD32" s="1"/>
    </row>
    <row r="33" spans="1:30" ht="12.75" x14ac:dyDescent="0.2">
      <c r="A33" s="187" t="s">
        <v>224</v>
      </c>
      <c r="B33" s="188"/>
      <c r="C33" s="49"/>
      <c r="D33" s="43"/>
      <c r="E33" s="44"/>
      <c r="F33" s="45"/>
      <c r="G33" s="44"/>
      <c r="H33" s="149"/>
      <c r="I33" s="150"/>
      <c r="J33" s="24"/>
      <c r="K33" s="251" t="s">
        <v>338</v>
      </c>
      <c r="L33" s="252"/>
      <c r="M33" s="49">
        <v>8</v>
      </c>
      <c r="N33" s="43">
        <f>CEILING((17%*Q8),5)</f>
        <v>20</v>
      </c>
      <c r="O33" s="44" t="s">
        <v>60</v>
      </c>
      <c r="P33" s="45">
        <f>CEILING((21%*Q8),5)</f>
        <v>25</v>
      </c>
      <c r="Q33" s="44">
        <v>3</v>
      </c>
      <c r="R33" s="226" t="s">
        <v>299</v>
      </c>
      <c r="S33" s="227"/>
      <c r="T33" s="24"/>
      <c r="U33" s="297" t="s">
        <v>285</v>
      </c>
      <c r="V33" s="298"/>
      <c r="W33" s="49">
        <v>8</v>
      </c>
      <c r="X33" s="43">
        <f>CEILING((19%*Q8),5)</f>
        <v>20</v>
      </c>
      <c r="Y33" s="44" t="s">
        <v>60</v>
      </c>
      <c r="Z33" s="45">
        <f>CEILING((21%*Q8),5)</f>
        <v>25</v>
      </c>
      <c r="AA33" s="44">
        <v>3</v>
      </c>
      <c r="AB33" s="295"/>
      <c r="AC33" s="296"/>
      <c r="AD33" s="1"/>
    </row>
    <row r="34" spans="1:30" ht="12.75" x14ac:dyDescent="0.2">
      <c r="A34" s="172" t="s">
        <v>181</v>
      </c>
      <c r="B34" s="173"/>
      <c r="C34" s="50">
        <v>4</v>
      </c>
      <c r="D34" s="244" t="s">
        <v>236</v>
      </c>
      <c r="E34" s="245"/>
      <c r="F34" s="246"/>
      <c r="G34" s="51">
        <v>4</v>
      </c>
      <c r="H34" s="149"/>
      <c r="I34" s="150"/>
      <c r="J34" s="24"/>
      <c r="K34" s="187" t="s">
        <v>224</v>
      </c>
      <c r="L34" s="188"/>
      <c r="M34" s="50"/>
      <c r="N34" s="43"/>
      <c r="O34" s="44"/>
      <c r="P34" s="45"/>
      <c r="Q34" s="51"/>
      <c r="R34" s="295"/>
      <c r="S34" s="296"/>
      <c r="T34" s="24"/>
      <c r="U34" s="187" t="s">
        <v>224</v>
      </c>
      <c r="V34" s="188"/>
      <c r="W34" s="50"/>
      <c r="X34" s="43"/>
      <c r="Y34" s="44"/>
      <c r="Z34" s="45"/>
      <c r="AA34" s="51"/>
      <c r="AB34" s="295"/>
      <c r="AC34" s="296"/>
      <c r="AD34" s="1"/>
    </row>
    <row r="35" spans="1:30" ht="13.5" thickBot="1" x14ac:dyDescent="0.25">
      <c r="A35" s="327" t="s">
        <v>224</v>
      </c>
      <c r="B35" s="328"/>
      <c r="C35" s="91"/>
      <c r="D35" s="88"/>
      <c r="E35" s="57"/>
      <c r="F35" s="89"/>
      <c r="G35" s="57"/>
      <c r="H35" s="317"/>
      <c r="I35" s="318"/>
      <c r="J35" s="24"/>
      <c r="K35" s="303" t="s">
        <v>277</v>
      </c>
      <c r="L35" s="304"/>
      <c r="M35" s="52">
        <v>6</v>
      </c>
      <c r="N35" s="53">
        <f>CEILING((23%*Q8),5)</f>
        <v>25</v>
      </c>
      <c r="O35" s="54" t="s">
        <v>60</v>
      </c>
      <c r="P35" s="55">
        <f>CEILING((26%*Q8),5)</f>
        <v>30</v>
      </c>
      <c r="Q35" s="54">
        <v>3</v>
      </c>
      <c r="R35" s="305"/>
      <c r="S35" s="306"/>
      <c r="T35" s="24"/>
      <c r="U35" s="303" t="s">
        <v>81</v>
      </c>
      <c r="V35" s="304"/>
      <c r="W35" s="52">
        <v>12</v>
      </c>
      <c r="X35" s="53"/>
      <c r="Y35" s="54"/>
      <c r="Z35" s="55"/>
      <c r="AA35" s="54">
        <v>3</v>
      </c>
      <c r="AB35" s="305"/>
      <c r="AC35" s="306"/>
      <c r="AD35" s="1"/>
    </row>
    <row r="36" spans="1:30" ht="12.75" x14ac:dyDescent="0.2">
      <c r="A36" s="172" t="s">
        <v>237</v>
      </c>
      <c r="B36" s="173"/>
      <c r="C36" s="63">
        <v>4</v>
      </c>
      <c r="D36" s="142" t="s">
        <v>59</v>
      </c>
      <c r="E36" s="143"/>
      <c r="F36" s="144"/>
      <c r="G36" s="44">
        <v>4</v>
      </c>
      <c r="H36" s="149"/>
      <c r="I36" s="150"/>
      <c r="J36" s="24"/>
      <c r="K36" s="174" t="s">
        <v>341</v>
      </c>
      <c r="L36" s="175"/>
      <c r="M36" s="37">
        <v>5</v>
      </c>
      <c r="N36" s="38">
        <f>CEILING((20%*N8),5)</f>
        <v>20</v>
      </c>
      <c r="O36" s="39" t="s">
        <v>60</v>
      </c>
      <c r="P36" s="40">
        <f>CEILING((24%*N8),5)</f>
        <v>25</v>
      </c>
      <c r="Q36" s="39">
        <v>3</v>
      </c>
      <c r="R36" s="309" t="s">
        <v>300</v>
      </c>
      <c r="S36" s="310"/>
      <c r="T36" s="24"/>
      <c r="U36" s="311" t="s">
        <v>288</v>
      </c>
      <c r="V36" s="312"/>
      <c r="W36" s="37">
        <v>10</v>
      </c>
      <c r="X36" s="38">
        <f>CEILING((15%*Q8),5)</f>
        <v>15</v>
      </c>
      <c r="Y36" s="39" t="s">
        <v>60</v>
      </c>
      <c r="Z36" s="40">
        <f>CEILING((17%*Q8),5)</f>
        <v>20</v>
      </c>
      <c r="AA36" s="39">
        <v>3</v>
      </c>
      <c r="AB36" s="293"/>
      <c r="AC36" s="294"/>
      <c r="AD36" s="1"/>
    </row>
    <row r="37" spans="1:30" ht="15" customHeight="1" x14ac:dyDescent="0.2">
      <c r="A37" s="187" t="s">
        <v>224</v>
      </c>
      <c r="B37" s="188"/>
      <c r="C37" s="49"/>
      <c r="D37" s="43"/>
      <c r="E37" s="44"/>
      <c r="F37" s="45"/>
      <c r="G37" s="44"/>
      <c r="H37" s="149"/>
      <c r="I37" s="150"/>
      <c r="J37" s="24"/>
      <c r="K37" s="187" t="s">
        <v>224</v>
      </c>
      <c r="L37" s="188"/>
      <c r="M37" s="42"/>
      <c r="N37" s="43"/>
      <c r="O37" s="44"/>
      <c r="P37" s="45"/>
      <c r="Q37" s="44"/>
      <c r="R37" s="299"/>
      <c r="S37" s="300"/>
      <c r="T37" s="24"/>
      <c r="U37" s="187" t="s">
        <v>224</v>
      </c>
      <c r="V37" s="188"/>
      <c r="W37" s="42"/>
      <c r="X37" s="43"/>
      <c r="Y37" s="44"/>
      <c r="Z37" s="45"/>
      <c r="AA37" s="44"/>
      <c r="AB37" s="299"/>
      <c r="AC37" s="300"/>
      <c r="AD37" s="1"/>
    </row>
    <row r="38" spans="1:30" ht="12.75" x14ac:dyDescent="0.2">
      <c r="A38" s="172" t="s">
        <v>238</v>
      </c>
      <c r="B38" s="173"/>
      <c r="C38" s="49">
        <v>4</v>
      </c>
      <c r="D38" s="142" t="s">
        <v>59</v>
      </c>
      <c r="E38" s="143"/>
      <c r="F38" s="144"/>
      <c r="G38" s="44">
        <v>4</v>
      </c>
      <c r="H38" s="319" t="s">
        <v>300</v>
      </c>
      <c r="I38" s="320"/>
      <c r="J38" s="24"/>
      <c r="K38" s="172" t="s">
        <v>82</v>
      </c>
      <c r="L38" s="173"/>
      <c r="M38" s="49">
        <v>6</v>
      </c>
      <c r="N38" s="43">
        <f>CEILING((16%*Q8),5)</f>
        <v>20</v>
      </c>
      <c r="O38" s="44" t="s">
        <v>60</v>
      </c>
      <c r="P38" s="45">
        <f>CEILING((18%*Q8),5)</f>
        <v>20</v>
      </c>
      <c r="Q38" s="44">
        <v>3</v>
      </c>
      <c r="R38" s="295"/>
      <c r="S38" s="296"/>
      <c r="T38" s="24"/>
      <c r="U38" s="297" t="s">
        <v>286</v>
      </c>
      <c r="V38" s="298"/>
      <c r="W38" s="63">
        <v>10</v>
      </c>
      <c r="X38" s="43"/>
      <c r="Y38" s="44"/>
      <c r="Z38" s="45"/>
      <c r="AA38" s="44">
        <v>3</v>
      </c>
      <c r="AB38" s="295"/>
      <c r="AC38" s="296"/>
      <c r="AD38" s="1"/>
    </row>
    <row r="39" spans="1:30" ht="15" customHeight="1" x14ac:dyDescent="0.2">
      <c r="A39" s="187" t="s">
        <v>224</v>
      </c>
      <c r="B39" s="188"/>
      <c r="C39" s="50"/>
      <c r="D39" s="43"/>
      <c r="E39" s="44"/>
      <c r="F39" s="45"/>
      <c r="G39" s="51"/>
      <c r="H39" s="149"/>
      <c r="I39" s="150"/>
      <c r="J39" s="24"/>
      <c r="K39" s="187" t="s">
        <v>224</v>
      </c>
      <c r="L39" s="188"/>
      <c r="M39" s="50"/>
      <c r="N39" s="43"/>
      <c r="O39" s="44"/>
      <c r="P39" s="45"/>
      <c r="Q39" s="51"/>
      <c r="R39" s="295"/>
      <c r="S39" s="296"/>
      <c r="T39" s="24"/>
      <c r="U39" s="187" t="s">
        <v>224</v>
      </c>
      <c r="V39" s="188"/>
      <c r="W39" s="50"/>
      <c r="X39" s="43"/>
      <c r="Y39" s="44"/>
      <c r="Z39" s="45"/>
      <c r="AA39" s="51"/>
      <c r="AB39" s="295"/>
      <c r="AC39" s="296"/>
      <c r="AD39" s="1"/>
    </row>
    <row r="40" spans="1:30" ht="13.5" thickBot="1" x14ac:dyDescent="0.25">
      <c r="A40" s="228" t="s">
        <v>239</v>
      </c>
      <c r="B40" s="229"/>
      <c r="C40" s="91">
        <v>5</v>
      </c>
      <c r="D40" s="88">
        <f>CEILING((20%*N8),5)</f>
        <v>20</v>
      </c>
      <c r="E40" s="57" t="s">
        <v>60</v>
      </c>
      <c r="F40" s="89">
        <f>CEILING((22%*N8),5)</f>
        <v>25</v>
      </c>
      <c r="G40" s="57">
        <v>4</v>
      </c>
      <c r="H40" s="317"/>
      <c r="I40" s="318"/>
      <c r="J40" s="24"/>
      <c r="K40" s="170" t="s">
        <v>17</v>
      </c>
      <c r="L40" s="171"/>
      <c r="M40" s="52">
        <v>6</v>
      </c>
      <c r="N40" s="43">
        <f>CEILING((16%*Q8),5)</f>
        <v>20</v>
      </c>
      <c r="O40" s="44" t="s">
        <v>60</v>
      </c>
      <c r="P40" s="45">
        <f>CEILING((18%*Q8),5)</f>
        <v>20</v>
      </c>
      <c r="Q40" s="54">
        <v>3</v>
      </c>
      <c r="R40" s="305"/>
      <c r="S40" s="306"/>
      <c r="T40" s="24"/>
      <c r="U40" s="172" t="s">
        <v>186</v>
      </c>
      <c r="V40" s="173"/>
      <c r="W40" s="52">
        <v>14</v>
      </c>
      <c r="X40" s="53">
        <f>CEILING((14%*N8),5)</f>
        <v>15</v>
      </c>
      <c r="Y40" s="54" t="s">
        <v>60</v>
      </c>
      <c r="Z40" s="55">
        <f>CEILING((16%*N8),5)</f>
        <v>20</v>
      </c>
      <c r="AA40" s="54">
        <v>3</v>
      </c>
      <c r="AB40" s="305" t="s">
        <v>289</v>
      </c>
      <c r="AC40" s="306"/>
      <c r="AD40" s="1"/>
    </row>
    <row r="41" spans="1:30" ht="12.75" x14ac:dyDescent="0.2">
      <c r="A41" s="187" t="s">
        <v>224</v>
      </c>
      <c r="B41" s="188"/>
      <c r="C41" s="63"/>
      <c r="D41" s="43"/>
      <c r="E41" s="44"/>
      <c r="F41" s="45"/>
      <c r="G41" s="44"/>
      <c r="H41" s="149"/>
      <c r="I41" s="150"/>
      <c r="J41" s="24"/>
      <c r="K41" s="311"/>
      <c r="L41" s="312"/>
      <c r="M41" s="37"/>
      <c r="N41" s="38"/>
      <c r="O41" s="39"/>
      <c r="P41" s="40"/>
      <c r="Q41" s="39"/>
      <c r="R41" s="293"/>
      <c r="S41" s="294"/>
      <c r="T41" s="24"/>
      <c r="U41" s="311"/>
      <c r="V41" s="312"/>
      <c r="W41" s="37"/>
      <c r="X41" s="38"/>
      <c r="Y41" s="39"/>
      <c r="Z41" s="40"/>
      <c r="AA41" s="39"/>
      <c r="AB41" s="293"/>
      <c r="AC41" s="294"/>
      <c r="AD41" s="1"/>
    </row>
    <row r="42" spans="1:30" ht="15" customHeight="1" thickBot="1" x14ac:dyDescent="0.25">
      <c r="A42" s="170" t="s">
        <v>240</v>
      </c>
      <c r="B42" s="171"/>
      <c r="C42" s="67">
        <v>10</v>
      </c>
      <c r="D42" s="53">
        <f>CEILING((14%*N8),5)</f>
        <v>15</v>
      </c>
      <c r="E42" s="54" t="s">
        <v>60</v>
      </c>
      <c r="F42" s="55">
        <f>CEILING((16%*N8),5)</f>
        <v>20</v>
      </c>
      <c r="G42" s="54">
        <v>4</v>
      </c>
      <c r="H42" s="239" t="s">
        <v>231</v>
      </c>
      <c r="I42" s="240"/>
      <c r="J42" s="24"/>
      <c r="K42" s="333" t="s">
        <v>303</v>
      </c>
      <c r="L42" s="334"/>
      <c r="M42" s="334"/>
      <c r="N42" s="334"/>
      <c r="O42" s="334"/>
      <c r="P42" s="334"/>
      <c r="Q42" s="334"/>
      <c r="R42" s="334"/>
      <c r="S42" s="335"/>
      <c r="T42" s="24"/>
      <c r="U42" s="297"/>
      <c r="V42" s="298"/>
      <c r="W42" s="42"/>
      <c r="X42" s="43"/>
      <c r="Y42" s="44"/>
      <c r="Z42" s="45"/>
      <c r="AA42" s="44"/>
      <c r="AB42" s="299"/>
      <c r="AC42" s="300"/>
      <c r="AD42" s="1"/>
    </row>
    <row r="43" spans="1:30" ht="12.75" x14ac:dyDescent="0.2">
      <c r="A43" s="329"/>
      <c r="B43" s="330"/>
      <c r="C43" s="73"/>
      <c r="D43" s="46"/>
      <c r="E43" s="47"/>
      <c r="F43" s="48"/>
      <c r="G43" s="47"/>
      <c r="H43" s="235"/>
      <c r="I43" s="236"/>
      <c r="J43" s="24"/>
      <c r="K43" s="333" t="s">
        <v>304</v>
      </c>
      <c r="L43" s="334"/>
      <c r="M43" s="334"/>
      <c r="N43" s="334"/>
      <c r="O43" s="334"/>
      <c r="P43" s="334"/>
      <c r="Q43" s="334"/>
      <c r="R43" s="334"/>
      <c r="S43" s="335"/>
      <c r="T43" s="24"/>
      <c r="U43" s="297"/>
      <c r="V43" s="298"/>
      <c r="W43" s="49"/>
      <c r="X43" s="43"/>
      <c r="Y43" s="44"/>
      <c r="Z43" s="45"/>
      <c r="AA43" s="44"/>
      <c r="AB43" s="295"/>
      <c r="AC43" s="296"/>
      <c r="AD43" s="1"/>
    </row>
    <row r="44" spans="1:30" x14ac:dyDescent="0.2">
      <c r="A44" s="151"/>
      <c r="B44" s="152"/>
      <c r="C44" s="50"/>
      <c r="D44" s="43"/>
      <c r="E44" s="44"/>
      <c r="F44" s="45"/>
      <c r="G44" s="57"/>
      <c r="H44" s="149"/>
      <c r="I44" s="150"/>
      <c r="J44" s="24"/>
      <c r="K44" s="331" t="s">
        <v>306</v>
      </c>
      <c r="L44" s="332"/>
      <c r="M44" s="332"/>
      <c r="N44" s="332"/>
      <c r="O44" s="332"/>
      <c r="P44" s="332"/>
      <c r="Q44" s="332"/>
      <c r="R44" s="332"/>
      <c r="S44" s="227"/>
      <c r="T44" s="24"/>
      <c r="U44" s="307"/>
      <c r="V44" s="308"/>
      <c r="W44" s="50"/>
      <c r="X44" s="43"/>
      <c r="Y44" s="44"/>
      <c r="Z44" s="45"/>
      <c r="AA44" s="51"/>
      <c r="AB44" s="295"/>
      <c r="AC44" s="296"/>
      <c r="AD44" s="1"/>
    </row>
    <row r="45" spans="1:30" ht="13.5" thickBot="1" x14ac:dyDescent="0.25">
      <c r="A45" s="145"/>
      <c r="B45" s="146"/>
      <c r="C45" s="52"/>
      <c r="D45" s="53"/>
      <c r="E45" s="54"/>
      <c r="F45" s="55"/>
      <c r="G45" s="54"/>
      <c r="H45" s="147"/>
      <c r="I45" s="148"/>
      <c r="J45" s="24"/>
      <c r="K45" s="303"/>
      <c r="L45" s="304"/>
      <c r="M45" s="52"/>
      <c r="N45" s="53"/>
      <c r="O45" s="54"/>
      <c r="P45" s="55"/>
      <c r="Q45" s="54"/>
      <c r="R45" s="305"/>
      <c r="S45" s="306"/>
      <c r="T45" s="24"/>
      <c r="U45" s="132" t="s">
        <v>110</v>
      </c>
      <c r="V45" s="133"/>
      <c r="W45" s="133"/>
      <c r="X45" s="133"/>
      <c r="Y45" s="133"/>
      <c r="Z45" s="133"/>
      <c r="AA45" s="133"/>
      <c r="AB45" s="133"/>
      <c r="AC45" s="134"/>
      <c r="AD45" s="1"/>
    </row>
    <row r="46" spans="1:30" x14ac:dyDescent="0.2">
      <c r="A46" s="135"/>
      <c r="B46" s="135"/>
      <c r="C46" s="135"/>
      <c r="D46" s="135"/>
      <c r="E46" s="135"/>
      <c r="F46" s="135"/>
      <c r="G46" s="135"/>
      <c r="H46" s="135"/>
      <c r="I46" s="135"/>
    </row>
    <row r="47" spans="1:30" ht="12.75" x14ac:dyDescent="0.2">
      <c r="U47" s="21"/>
      <c r="V47" s="21"/>
      <c r="W47" s="11"/>
      <c r="X47" s="23"/>
      <c r="Y47" s="23"/>
      <c r="Z47" s="23"/>
      <c r="AA47" s="11"/>
      <c r="AB47" s="22"/>
      <c r="AC47" s="22"/>
    </row>
  </sheetData>
  <sheetProtection password="AB87" sheet="1" objects="1" scenarios="1"/>
  <mergeCells count="253">
    <mergeCell ref="L4:Q4"/>
    <mergeCell ref="V4:AA4"/>
    <mergeCell ref="B5:G5"/>
    <mergeCell ref="L5:Q5"/>
    <mergeCell ref="V5:AA5"/>
    <mergeCell ref="B6:G6"/>
    <mergeCell ref="L6:Q6"/>
    <mergeCell ref="V6:AA6"/>
    <mergeCell ref="A2:A7"/>
    <mergeCell ref="B2:G2"/>
    <mergeCell ref="K2:K7"/>
    <mergeCell ref="L2:Q2"/>
    <mergeCell ref="U2:U7"/>
    <mergeCell ref="V2:AA2"/>
    <mergeCell ref="B3:G3"/>
    <mergeCell ref="L3:Q3"/>
    <mergeCell ref="V3:AA3"/>
    <mergeCell ref="B4:G4"/>
    <mergeCell ref="B7:G7"/>
    <mergeCell ref="L7:Q7"/>
    <mergeCell ref="V7:AA7"/>
    <mergeCell ref="B8:I8"/>
    <mergeCell ref="A9:B10"/>
    <mergeCell ref="C9:F9"/>
    <mergeCell ref="G9:I9"/>
    <mergeCell ref="K9:L10"/>
    <mergeCell ref="M9:P9"/>
    <mergeCell ref="Q9:S9"/>
    <mergeCell ref="A11:B11"/>
    <mergeCell ref="H11:I11"/>
    <mergeCell ref="K11:L11"/>
    <mergeCell ref="R11:S11"/>
    <mergeCell ref="U11:V11"/>
    <mergeCell ref="AB11:AC11"/>
    <mergeCell ref="U9:V10"/>
    <mergeCell ref="W9:Z9"/>
    <mergeCell ref="AA9:AC9"/>
    <mergeCell ref="D10:F10"/>
    <mergeCell ref="H10:I10"/>
    <mergeCell ref="N10:P10"/>
    <mergeCell ref="R10:S10"/>
    <mergeCell ref="X10:Z10"/>
    <mergeCell ref="AB10:AC10"/>
    <mergeCell ref="A13:B13"/>
    <mergeCell ref="H13:I13"/>
    <mergeCell ref="K13:L13"/>
    <mergeCell ref="R13:S13"/>
    <mergeCell ref="U13:V13"/>
    <mergeCell ref="AB13:AC13"/>
    <mergeCell ref="A12:B12"/>
    <mergeCell ref="H12:I12"/>
    <mergeCell ref="K12:L12"/>
    <mergeCell ref="R12:S12"/>
    <mergeCell ref="U12:V12"/>
    <mergeCell ref="AB12:AC12"/>
    <mergeCell ref="A15:B15"/>
    <mergeCell ref="H15:I15"/>
    <mergeCell ref="K15:L15"/>
    <mergeCell ref="R15:S15"/>
    <mergeCell ref="U15:V15"/>
    <mergeCell ref="AB15:AC15"/>
    <mergeCell ref="A14:B14"/>
    <mergeCell ref="H14:I14"/>
    <mergeCell ref="K14:L14"/>
    <mergeCell ref="R14:S14"/>
    <mergeCell ref="U14:V14"/>
    <mergeCell ref="AB14:AC14"/>
    <mergeCell ref="AB16:AC16"/>
    <mergeCell ref="A17:B17"/>
    <mergeCell ref="H17:I17"/>
    <mergeCell ref="K17:L17"/>
    <mergeCell ref="R17:S17"/>
    <mergeCell ref="U17:V17"/>
    <mergeCell ref="AB17:AC17"/>
    <mergeCell ref="A16:B16"/>
    <mergeCell ref="H16:I16"/>
    <mergeCell ref="K16:L16"/>
    <mergeCell ref="N16:P16"/>
    <mergeCell ref="R16:S16"/>
    <mergeCell ref="U16:V16"/>
    <mergeCell ref="U18:V18"/>
    <mergeCell ref="AB18:AC18"/>
    <mergeCell ref="A19:B19"/>
    <mergeCell ref="H19:I19"/>
    <mergeCell ref="K19:L19"/>
    <mergeCell ref="R19:S19"/>
    <mergeCell ref="U19:V19"/>
    <mergeCell ref="AB19:AC19"/>
    <mergeCell ref="A18:B18"/>
    <mergeCell ref="D18:F18"/>
    <mergeCell ref="H18:I18"/>
    <mergeCell ref="K18:L18"/>
    <mergeCell ref="N18:P18"/>
    <mergeCell ref="R18:S18"/>
    <mergeCell ref="A21:B21"/>
    <mergeCell ref="H21:I21"/>
    <mergeCell ref="K21:L21"/>
    <mergeCell ref="R21:S21"/>
    <mergeCell ref="U21:V21"/>
    <mergeCell ref="AB21:AC21"/>
    <mergeCell ref="A20:B20"/>
    <mergeCell ref="H20:I20"/>
    <mergeCell ref="K20:L20"/>
    <mergeCell ref="R20:S20"/>
    <mergeCell ref="U20:V20"/>
    <mergeCell ref="AB20:AC20"/>
    <mergeCell ref="A24:B24"/>
    <mergeCell ref="H24:I24"/>
    <mergeCell ref="K24:L24"/>
    <mergeCell ref="R24:S24"/>
    <mergeCell ref="U24:V24"/>
    <mergeCell ref="AB24:AC24"/>
    <mergeCell ref="AB22:AC22"/>
    <mergeCell ref="A23:B23"/>
    <mergeCell ref="H23:I23"/>
    <mergeCell ref="K23:L23"/>
    <mergeCell ref="R23:S23"/>
    <mergeCell ref="U23:V23"/>
    <mergeCell ref="AB23:AC23"/>
    <mergeCell ref="A22:B22"/>
    <mergeCell ref="D22:F22"/>
    <mergeCell ref="H22:I22"/>
    <mergeCell ref="K22:L22"/>
    <mergeCell ref="R22:S22"/>
    <mergeCell ref="U22:V22"/>
    <mergeCell ref="A26:B26"/>
    <mergeCell ref="H26:I26"/>
    <mergeCell ref="K26:L26"/>
    <mergeCell ref="R26:S26"/>
    <mergeCell ref="U26:V26"/>
    <mergeCell ref="AB26:AC26"/>
    <mergeCell ref="A25:B25"/>
    <mergeCell ref="H25:I25"/>
    <mergeCell ref="K25:L25"/>
    <mergeCell ref="R25:S25"/>
    <mergeCell ref="U25:V25"/>
    <mergeCell ref="AB25:AC25"/>
    <mergeCell ref="A28:B28"/>
    <mergeCell ref="H28:I28"/>
    <mergeCell ref="K28:L28"/>
    <mergeCell ref="R28:S28"/>
    <mergeCell ref="U28:V28"/>
    <mergeCell ref="AB28:AC28"/>
    <mergeCell ref="A27:B27"/>
    <mergeCell ref="H27:I27"/>
    <mergeCell ref="K27:L27"/>
    <mergeCell ref="R27:S27"/>
    <mergeCell ref="U27:V27"/>
    <mergeCell ref="AB27:AC27"/>
    <mergeCell ref="AB29:AC29"/>
    <mergeCell ref="A30:B30"/>
    <mergeCell ref="H30:I30"/>
    <mergeCell ref="K30:L30"/>
    <mergeCell ref="R30:S30"/>
    <mergeCell ref="U30:V30"/>
    <mergeCell ref="AB30:AC30"/>
    <mergeCell ref="A29:B29"/>
    <mergeCell ref="D29:F29"/>
    <mergeCell ref="H29:I29"/>
    <mergeCell ref="K29:L29"/>
    <mergeCell ref="R29:S29"/>
    <mergeCell ref="U29:V29"/>
    <mergeCell ref="A33:B33"/>
    <mergeCell ref="H33:I33"/>
    <mergeCell ref="K33:L33"/>
    <mergeCell ref="R33:S33"/>
    <mergeCell ref="U33:V33"/>
    <mergeCell ref="AB33:AC33"/>
    <mergeCell ref="AB31:AC31"/>
    <mergeCell ref="A32:B32"/>
    <mergeCell ref="H32:I32"/>
    <mergeCell ref="K32:L32"/>
    <mergeCell ref="R32:S32"/>
    <mergeCell ref="U32:V32"/>
    <mergeCell ref="AB32:AC32"/>
    <mergeCell ref="A31:B31"/>
    <mergeCell ref="H31:I31"/>
    <mergeCell ref="K31:L31"/>
    <mergeCell ref="N31:P31"/>
    <mergeCell ref="R31:S31"/>
    <mergeCell ref="U31:V31"/>
    <mergeCell ref="AB34:AC34"/>
    <mergeCell ref="A35:B35"/>
    <mergeCell ref="H35:I35"/>
    <mergeCell ref="K35:L35"/>
    <mergeCell ref="R35:S35"/>
    <mergeCell ref="U35:V35"/>
    <mergeCell ref="AB35:AC35"/>
    <mergeCell ref="A34:B34"/>
    <mergeCell ref="D34:F34"/>
    <mergeCell ref="H34:I34"/>
    <mergeCell ref="K34:L34"/>
    <mergeCell ref="R34:S34"/>
    <mergeCell ref="U34:V34"/>
    <mergeCell ref="AB36:AC36"/>
    <mergeCell ref="A37:B37"/>
    <mergeCell ref="H37:I37"/>
    <mergeCell ref="K37:L37"/>
    <mergeCell ref="R37:S37"/>
    <mergeCell ref="U37:V37"/>
    <mergeCell ref="AB37:AC37"/>
    <mergeCell ref="A36:B36"/>
    <mergeCell ref="D36:F36"/>
    <mergeCell ref="H36:I36"/>
    <mergeCell ref="K36:L36"/>
    <mergeCell ref="R36:S36"/>
    <mergeCell ref="U36:V36"/>
    <mergeCell ref="AB38:AC38"/>
    <mergeCell ref="A39:B39"/>
    <mergeCell ref="H39:I39"/>
    <mergeCell ref="K39:L39"/>
    <mergeCell ref="R39:S39"/>
    <mergeCell ref="U39:V39"/>
    <mergeCell ref="AB39:AC39"/>
    <mergeCell ref="A38:B38"/>
    <mergeCell ref="D38:F38"/>
    <mergeCell ref="H38:I38"/>
    <mergeCell ref="K38:L38"/>
    <mergeCell ref="R38:S38"/>
    <mergeCell ref="U38:V38"/>
    <mergeCell ref="A41:B41"/>
    <mergeCell ref="H41:I41"/>
    <mergeCell ref="K41:L41"/>
    <mergeCell ref="R41:S41"/>
    <mergeCell ref="U41:V41"/>
    <mergeCell ref="AB41:AC41"/>
    <mergeCell ref="A40:B40"/>
    <mergeCell ref="H40:I40"/>
    <mergeCell ref="K40:L40"/>
    <mergeCell ref="R40:S40"/>
    <mergeCell ref="U40:V40"/>
    <mergeCell ref="AB40:AC40"/>
    <mergeCell ref="A43:B43"/>
    <mergeCell ref="H43:I43"/>
    <mergeCell ref="U43:V43"/>
    <mergeCell ref="AB43:AC43"/>
    <mergeCell ref="K43:S43"/>
    <mergeCell ref="A42:B42"/>
    <mergeCell ref="H42:I42"/>
    <mergeCell ref="U42:V42"/>
    <mergeCell ref="AB42:AC42"/>
    <mergeCell ref="K42:S42"/>
    <mergeCell ref="A45:B45"/>
    <mergeCell ref="H45:I45"/>
    <mergeCell ref="K45:L45"/>
    <mergeCell ref="R45:S45"/>
    <mergeCell ref="U45:AC45"/>
    <mergeCell ref="A46:I46"/>
    <mergeCell ref="A44:B44"/>
    <mergeCell ref="H44:I44"/>
    <mergeCell ref="U44:V44"/>
    <mergeCell ref="AB44:AC44"/>
    <mergeCell ref="K44:S44"/>
  </mergeCells>
  <conditionalFormatting sqref="N26:P29 N31:P34 C31:H31 X21:Z24 X31:Z34 N36:P41 D41:F44 C11:C30 C32:C45 D16:F19 D36:F39 N19:P19 N17:P17 D26:F30 D32:F34 M45 X36:Z44 X11:Z14 D11:F14 N11:P14 N21:P24 D21:F24 X26:Z29 G11:I30 W47 AA47:AC47 X17:Z19 S31 W11:W45 M11:M41 Q11:R41 Q45:R45 R30:S30 AA11:AC45 R16:S16 R26:S26 G32:I45">
    <cfRule type="expression" dxfId="59" priority="60" stopIfTrue="1">
      <formula>ISERROR(C11)</formula>
    </cfRule>
  </conditionalFormatting>
  <conditionalFormatting sqref="G9 Q9:S9 AA9:AC9">
    <cfRule type="cellIs" dxfId="58" priority="59" stopIfTrue="1" operator="equal">
      <formula>0</formula>
    </cfRule>
  </conditionalFormatting>
  <conditionalFormatting sqref="A23 A16 A21">
    <cfRule type="expression" dxfId="57" priority="58" stopIfTrue="1">
      <formula>AND(XFA16&gt;0,A16=0)</formula>
    </cfRule>
  </conditionalFormatting>
  <conditionalFormatting sqref="U16:V16 U11:V11 U40:V40 A24:B24 U28:V28 U47:V47 K31:L31">
    <cfRule type="expression" dxfId="56" priority="57" stopIfTrue="1">
      <formula>AND(#REF!&gt;0,A11=0)</formula>
    </cfRule>
  </conditionalFormatting>
  <conditionalFormatting sqref="U11:V11">
    <cfRule type="expression" dxfId="55" priority="56" stopIfTrue="1">
      <formula>AND(Q11&gt;0,U11=0)</formula>
    </cfRule>
  </conditionalFormatting>
  <conditionalFormatting sqref="U11:V11">
    <cfRule type="expression" dxfId="54" priority="55" stopIfTrue="1">
      <formula>AND(Q11&gt;0,U11=0)</formula>
    </cfRule>
  </conditionalFormatting>
  <conditionalFormatting sqref="U16:V16">
    <cfRule type="expression" dxfId="53" priority="54" stopIfTrue="1">
      <formula>AND(Q16&gt;0,U16=0)</formula>
    </cfRule>
  </conditionalFormatting>
  <conditionalFormatting sqref="A16:B16">
    <cfRule type="expression" dxfId="52" priority="53" stopIfTrue="1">
      <formula>AND(XFA16&gt;0,A16=0)</formula>
    </cfRule>
  </conditionalFormatting>
  <conditionalFormatting sqref="U11:V11 A24:B24">
    <cfRule type="expression" dxfId="51" priority="52" stopIfTrue="1">
      <formula>AND(#REF!&gt;0,A11=0)</formula>
    </cfRule>
  </conditionalFormatting>
  <conditionalFormatting sqref="U11:V11">
    <cfRule type="expression" dxfId="50" priority="51" stopIfTrue="1">
      <formula>AND(Q11&gt;0,U11=0)</formula>
    </cfRule>
  </conditionalFormatting>
  <conditionalFormatting sqref="U11:V11">
    <cfRule type="expression" dxfId="49" priority="50" stopIfTrue="1">
      <formula>AND(Q11&gt;0,U11=0)</formula>
    </cfRule>
  </conditionalFormatting>
  <conditionalFormatting sqref="U11:V11">
    <cfRule type="expression" dxfId="48" priority="49" stopIfTrue="1">
      <formula>AND(Q11&gt;0,U11=0)</formula>
    </cfRule>
  </conditionalFormatting>
  <conditionalFormatting sqref="U11:V11">
    <cfRule type="expression" dxfId="47" priority="48" stopIfTrue="1">
      <formula>AND(Q11&gt;0,U11=0)</formula>
    </cfRule>
  </conditionalFormatting>
  <conditionalFormatting sqref="A24">
    <cfRule type="expression" dxfId="46" priority="47" stopIfTrue="1">
      <formula>AND(XFA24&gt;0,A24=0)</formula>
    </cfRule>
  </conditionalFormatting>
  <conditionalFormatting sqref="A24">
    <cfRule type="expression" dxfId="45" priority="46" stopIfTrue="1">
      <formula>AND(XFA24&gt;0,A24=0)</formula>
    </cfRule>
  </conditionalFormatting>
  <conditionalFormatting sqref="U40:V40 A24:B24 U28:V28 U47:V47 K31:L31">
    <cfRule type="expression" dxfId="44" priority="45" stopIfTrue="1">
      <formula>AND(#REF!&gt;0,A24=0)</formula>
    </cfRule>
  </conditionalFormatting>
  <conditionalFormatting sqref="U40:V40 A24:B24">
    <cfRule type="expression" dxfId="43" priority="44" stopIfTrue="1">
      <formula>AND(#REF!&gt;0,A24=0)</formula>
    </cfRule>
  </conditionalFormatting>
  <conditionalFormatting sqref="A24">
    <cfRule type="expression" dxfId="42" priority="43" stopIfTrue="1">
      <formula>AND(XFA24&gt;0,A24=0)</formula>
    </cfRule>
  </conditionalFormatting>
  <conditionalFormatting sqref="A24">
    <cfRule type="expression" dxfId="41" priority="42" stopIfTrue="1">
      <formula>AND(XFA24&gt;0,A24=0)</formula>
    </cfRule>
  </conditionalFormatting>
  <conditionalFormatting sqref="K36:L36">
    <cfRule type="expression" dxfId="40" priority="41" stopIfTrue="1">
      <formula>AND(G36&gt;0,K36=0)</formula>
    </cfRule>
  </conditionalFormatting>
  <conditionalFormatting sqref="K36:L36">
    <cfRule type="expression" dxfId="39" priority="40" stopIfTrue="1">
      <formula>AND(G36&gt;0,K36=0)</formula>
    </cfRule>
  </conditionalFormatting>
  <conditionalFormatting sqref="U28:V28">
    <cfRule type="expression" dxfId="38" priority="39" stopIfTrue="1">
      <formula>AND(Q28&gt;0,U28=0)</formula>
    </cfRule>
  </conditionalFormatting>
  <conditionalFormatting sqref="U28:V28">
    <cfRule type="expression" dxfId="37" priority="38" stopIfTrue="1">
      <formula>AND(Q28&gt;0,U28=0)</formula>
    </cfRule>
  </conditionalFormatting>
  <conditionalFormatting sqref="U28:V28">
    <cfRule type="expression" dxfId="36" priority="37" stopIfTrue="1">
      <formula>AND(Q28&gt;0,U28=0)</formula>
    </cfRule>
  </conditionalFormatting>
  <conditionalFormatting sqref="U28:V28">
    <cfRule type="expression" dxfId="35" priority="36" stopIfTrue="1">
      <formula>AND(Q28&gt;0,U28=0)</formula>
    </cfRule>
  </conditionalFormatting>
  <conditionalFormatting sqref="U40:V40">
    <cfRule type="expression" dxfId="34" priority="35" stopIfTrue="1">
      <formula>AND(Q40&gt;0,U40=0)</formula>
    </cfRule>
  </conditionalFormatting>
  <conditionalFormatting sqref="U40:V40">
    <cfRule type="expression" dxfId="33" priority="34" stopIfTrue="1">
      <formula>AND(Q40&gt;0,U40=0)</formula>
    </cfRule>
  </conditionalFormatting>
  <conditionalFormatting sqref="U26:V26">
    <cfRule type="expression" dxfId="32" priority="33" stopIfTrue="1">
      <formula>AND(Q26&gt;0,U26=0)</formula>
    </cfRule>
  </conditionalFormatting>
  <conditionalFormatting sqref="U26:V26">
    <cfRule type="expression" dxfId="31" priority="32" stopIfTrue="1">
      <formula>AND(Q26&gt;0,U26=0)</formula>
    </cfRule>
  </conditionalFormatting>
  <conditionalFormatting sqref="U26:V26">
    <cfRule type="expression" dxfId="30" priority="31" stopIfTrue="1">
      <formula>AND(Q26&gt;0,U26=0)</formula>
    </cfRule>
  </conditionalFormatting>
  <conditionalFormatting sqref="U26:V26">
    <cfRule type="expression" dxfId="29" priority="30" stopIfTrue="1">
      <formula>AND(Q26&gt;0,U26=0)</formula>
    </cfRule>
  </conditionalFormatting>
  <conditionalFormatting sqref="K33:L33">
    <cfRule type="expression" dxfId="28" priority="29" stopIfTrue="1">
      <formula>AND(G33&gt;0,K33=0)</formula>
    </cfRule>
  </conditionalFormatting>
  <conditionalFormatting sqref="K33:L33">
    <cfRule type="expression" dxfId="27" priority="28" stopIfTrue="1">
      <formula>AND(G33&gt;0,K33=0)</formula>
    </cfRule>
  </conditionalFormatting>
  <conditionalFormatting sqref="K40:L40">
    <cfRule type="expression" dxfId="26" priority="27" stopIfTrue="1">
      <formula>AND(G40&gt;0,K40=0)</formula>
    </cfRule>
  </conditionalFormatting>
  <conditionalFormatting sqref="K40:L40">
    <cfRule type="expression" dxfId="25" priority="26" stopIfTrue="1">
      <formula>AND(G40&gt;0,K40=0)</formula>
    </cfRule>
  </conditionalFormatting>
  <conditionalFormatting sqref="A24:B24">
    <cfRule type="expression" dxfId="24" priority="25" stopIfTrue="1">
      <formula>AND(XFA24&gt;0,A24=0)</formula>
    </cfRule>
  </conditionalFormatting>
  <conditionalFormatting sqref="A24:B24">
    <cfRule type="expression" dxfId="23" priority="24" stopIfTrue="1">
      <formula>AND(XFA24&gt;0,A24=0)</formula>
    </cfRule>
  </conditionalFormatting>
  <conditionalFormatting sqref="A24:B24">
    <cfRule type="expression" dxfId="22" priority="23" stopIfTrue="1">
      <formula>AND(XFA24&gt;0,A24=0)</formula>
    </cfRule>
  </conditionalFormatting>
  <conditionalFormatting sqref="A24:B24">
    <cfRule type="expression" dxfId="21" priority="22" stopIfTrue="1">
      <formula>AND(XFA24&gt;0,A24=0)</formula>
    </cfRule>
  </conditionalFormatting>
  <conditionalFormatting sqref="K36:L36">
    <cfRule type="expression" dxfId="20" priority="21" stopIfTrue="1">
      <formula>AND(G36&gt;0,K36=0)</formula>
    </cfRule>
  </conditionalFormatting>
  <conditionalFormatting sqref="K36:L36">
    <cfRule type="expression" dxfId="19" priority="20" stopIfTrue="1">
      <formula>AND(G36&gt;0,K36=0)</formula>
    </cfRule>
  </conditionalFormatting>
  <conditionalFormatting sqref="U28:V28">
    <cfRule type="expression" dxfId="18" priority="19" stopIfTrue="1">
      <formula>AND(Q28&gt;0,U28=0)</formula>
    </cfRule>
  </conditionalFormatting>
  <conditionalFormatting sqref="U47:V47">
    <cfRule type="expression" dxfId="17" priority="18" stopIfTrue="1">
      <formula>AND(Q47&gt;0,U47=0)</formula>
    </cfRule>
  </conditionalFormatting>
  <conditionalFormatting sqref="U47:V47">
    <cfRule type="expression" dxfId="16" priority="17" stopIfTrue="1">
      <formula>AND(Q47&gt;0,U47=0)</formula>
    </cfRule>
  </conditionalFormatting>
  <conditionalFormatting sqref="U47:V47">
    <cfRule type="expression" dxfId="15" priority="16" stopIfTrue="1">
      <formula>AND(Q47&gt;0,U47=0)</formula>
    </cfRule>
  </conditionalFormatting>
  <conditionalFormatting sqref="U47:V47">
    <cfRule type="expression" dxfId="14" priority="15" stopIfTrue="1">
      <formula>AND(Q47&gt;0,U47=0)</formula>
    </cfRule>
  </conditionalFormatting>
  <conditionalFormatting sqref="U47:V47">
    <cfRule type="expression" dxfId="13" priority="14" stopIfTrue="1">
      <formula>AND(Q47&gt;0,U47=0)</formula>
    </cfRule>
  </conditionalFormatting>
  <conditionalFormatting sqref="K31:L31">
    <cfRule type="expression" dxfId="12" priority="13" stopIfTrue="1">
      <formula>AND(G31&gt;0,K31=0)</formula>
    </cfRule>
  </conditionalFormatting>
  <conditionalFormatting sqref="K31:L31">
    <cfRule type="expression" dxfId="11" priority="12" stopIfTrue="1">
      <formula>AND(G31&gt;0,K31=0)</formula>
    </cfRule>
  </conditionalFormatting>
  <conditionalFormatting sqref="K31:L31">
    <cfRule type="expression" dxfId="10" priority="11" stopIfTrue="1">
      <formula>AND(G31&gt;0,K31=0)</formula>
    </cfRule>
  </conditionalFormatting>
  <conditionalFormatting sqref="K31:L31">
    <cfRule type="expression" dxfId="9" priority="10" stopIfTrue="1">
      <formula>AND(G31&gt;0,K31=0)</formula>
    </cfRule>
  </conditionalFormatting>
  <conditionalFormatting sqref="K31:L31">
    <cfRule type="expression" dxfId="8" priority="9" stopIfTrue="1">
      <formula>AND(G31&gt;0,K31=0)</formula>
    </cfRule>
  </conditionalFormatting>
  <conditionalFormatting sqref="N33:P34 M33:M36 N36:P36 Q33:R36">
    <cfRule type="expression" dxfId="7" priority="8" stopIfTrue="1">
      <formula>ISERROR(M33)</formula>
    </cfRule>
  </conditionalFormatting>
  <conditionalFormatting sqref="K36:L36">
    <cfRule type="expression" dxfId="6" priority="7" stopIfTrue="1">
      <formula>AND(G36&gt;0,K36=0)</formula>
    </cfRule>
  </conditionalFormatting>
  <conditionalFormatting sqref="K36:L36">
    <cfRule type="expression" dxfId="5" priority="6" stopIfTrue="1">
      <formula>AND(G36&gt;0,K36=0)</formula>
    </cfRule>
  </conditionalFormatting>
  <conditionalFormatting sqref="K33:L33">
    <cfRule type="expression" dxfId="4" priority="5" stopIfTrue="1">
      <formula>AND(G33&gt;0,K33=0)</formula>
    </cfRule>
  </conditionalFormatting>
  <conditionalFormatting sqref="K33:L33">
    <cfRule type="expression" dxfId="3" priority="4" stopIfTrue="1">
      <formula>AND(G33&gt;0,K33=0)</formula>
    </cfRule>
  </conditionalFormatting>
  <conditionalFormatting sqref="X16:Z16">
    <cfRule type="expression" dxfId="2" priority="3" stopIfTrue="1">
      <formula>ISERROR(X16)</formula>
    </cfRule>
  </conditionalFormatting>
  <conditionalFormatting sqref="AB20">
    <cfRule type="expression" dxfId="1" priority="2" stopIfTrue="1">
      <formula>ISERROR(AB20)</formula>
    </cfRule>
  </conditionalFormatting>
  <conditionalFormatting sqref="AB28">
    <cfRule type="expression" dxfId="0" priority="1" stopIfTrue="1">
      <formula>ISERROR(AB28)</formula>
    </cfRule>
  </conditionalFormatting>
  <dataValidations xWindow="418" yWindow="299" count="10">
    <dataValidation type="list" allowBlank="1" showInputMessage="1" promptTitle="Exercise Selection" prompt="Select the exercise based on the exercise class from the drop-down list. These exercises are listed on the MaxSheet worksheet." sqref="U2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0:V40 A24:B24 K36">
      <formula1>INDIRECT(HLOOKUP(#REF!,SECONDARYLOOKUP,2,FALSE))</formula1>
    </dataValidation>
    <dataValidation type="list" allowBlank="1" showInputMessage="1" promptTitle="Exercise Selection" prompt="Select the exercise based on the exercise class from the drop-down list. These exercises are listed on the MaxSheet worksheet." sqref="U45">
      <formula1>INDIRECT(HLOOKUP(#REF!,SECONDARYLOOKUP,2,FALSE))</formula1>
    </dataValidation>
    <dataValidation type="list" allowBlank="1" showInputMessage="1" showErrorMessage="1" sqref="B8:I8">
      <formula1>namelist</formula1>
    </dataValidation>
    <dataValidation type="list" allowBlank="1" showInputMessage="1" showErrorMessage="1" sqref="AC2 I2 S2">
      <formula1>STRPREP</formula1>
    </dataValidation>
    <dataValidation allowBlank="1" showInputMessage="1" showErrorMessage="1" promptTitle="# of Repetitions" prompt="Manually enter the appropriate number of repetitions." sqref="M11 M21 W41 W31 W16 W36 C11 W21 M16 W11 C31:C32 M41 W28 W26 C21 M26 C41 C36 C16 C26 M36"/>
    <dataValidation type="list" allowBlank="1" showInputMessage="1" showErrorMessage="1" sqref="R17:R20 R32:R35 AB29:AC30 AB27:AC27 AB47:AC47 AB32:AC35 R31:S31 AB37:AC40 AB12:AC15 AB42:AC44 H38 H43 R45 AB28 R22:R25 R12:R15 R37:R40 AB22:AC24 H29:I30 H34:I35 H33 H12:I15 H28 H22:I25 H27:I27 H37:I37 H17:I20 H39:I40 H44:I45 AB17:AC19 AB20 R27:R29">
      <formula1>Notes</formula1>
    </dataValidation>
    <dataValidation type="list" allowBlank="1" showInputMessage="1" promptTitle="Notes" prompt="Use the drop-down to select a note for this exercise. To add a note to the drop-down, select the notes worksheet and add the note." sqref="R30:S30 H31 AB41:AC41 AB21:AC21 AB31:AC31 R16:S16 AB11:AC11 AB36:AC36 AB25:AC26 R21 AB16:AC16 R26:S26 R41 R11 R36 H11:I11 H26:I26 H16:I16 H21:I21 H36:I36 H41:I42 H32:I32">
      <formula1>Notes</formula1>
    </dataValidation>
    <dataValidation type="list" allowBlank="1" showInputMessage="1" showErrorMessage="1" sqref="B2 V2 L2">
      <formula1>WARMUPLIST</formula1>
    </dataValidation>
    <dataValidation type="list" allowBlank="1" showInputMessage="1" promptTitle="Exercise Selection" prompt="Select the exercise based on the exercise class from the drop-down list. These exercises are listed on the MaxSheet worksheet." sqref="A20 A31 K45 A16:B16 U11 K30 A18 K25:K26 U25 A40 K43 U43 A26 K38 A43 U41 A11 K20 U38 A45 U33 U15:U16 U13 U35:U36 A34 K31:L31 K11 U28 K15:K16 A36 U20 A38 A15 A13 K41 U30:U31 U47:V47 K33:L33 K35">
      <formula1>INDIRECT(HLOOKUP(XFA11,SECONDARYLOOKUP,2,FALSE))</formula1>
    </dataValidation>
  </dataValidations>
  <hyperlinks>
    <hyperlink ref="B2:G2" r:id="rId1" display="Dynamic Warm-Up"/>
    <hyperlink ref="L2:Q2" r:id="rId2" display="Dynamic Warm-Up"/>
    <hyperlink ref="V2:AA2" r:id="rId3" display="Dynamic Warm-Up"/>
    <hyperlink ref="L3:Q3" r:id="rId4" display="Standing D1 X 6/leg"/>
    <hyperlink ref="L4:Q4" r:id="rId5" display="Standing D2 X 6/leg"/>
    <hyperlink ref="B3:G3" r:id="rId6" display="FWD Leg Cirlces 2X5/leg"/>
    <hyperlink ref="B4:G4" r:id="rId7" display="BKWD Leg Circles 2X5/leg"/>
    <hyperlink ref="L5:Q5" r:id="rId8" display="Tea Cup X 6/leg"/>
    <hyperlink ref="L6:Q6" r:id="rId9" display="Scap Push-Ups X 10"/>
    <hyperlink ref="B5:G5" r:id="rId10" display="Cuban Press Incline F8 X 8"/>
    <hyperlink ref="B6:G6" r:id="rId11" display="Scap Push-Ups X 10"/>
    <hyperlink ref="V5:AA5" r:id="rId12" display="MB Twist X 15 each side"/>
    <hyperlink ref="V6:AA6" r:id="rId13" display="MB Toe Touches X 10"/>
    <hyperlink ref="V3:AA3" r:id="rId14" display="3-Way Ham Touch X 9/leg"/>
    <hyperlink ref="V4:AA4" r:id="rId15" display="Toe Reach Squat X 10"/>
    <hyperlink ref="A11:B11" r:id="rId16" display="Back Squat"/>
    <hyperlink ref="K11:L11" r:id="rId17" display="Back Squat"/>
    <hyperlink ref="K21:L21" r:id="rId18" display="Bench Press"/>
    <hyperlink ref="A27:B27" r:id="rId19" display="Bench Press"/>
    <hyperlink ref="U11:V11" r:id="rId20" display="Hex Deadlift"/>
    <hyperlink ref="Y11" r:id="rId21"/>
    <hyperlink ref="E11" r:id="rId22"/>
    <hyperlink ref="O11" r:id="rId23"/>
    <hyperlink ref="O21" r:id="rId24"/>
    <hyperlink ref="E27" r:id="rId25"/>
    <hyperlink ref="K38:L38" r:id="rId26" display="DB Curl to Arnold"/>
    <hyperlink ref="U40:V40" r:id="rId27" display="SL Calf Raises"/>
    <hyperlink ref="U26:V26" r:id="rId28" display="DB Bench Press"/>
    <hyperlink ref="A18:B18" r:id="rId29" display="Tuck Jumps"/>
    <hyperlink ref="U30:V30" r:id="rId30" display="Supermans"/>
    <hyperlink ref="K40:L40" r:id="rId31" display="Sup-Pro Tri Ext"/>
    <hyperlink ref="A34:B34" r:id="rId32" display="MB Pass"/>
    <hyperlink ref="Y26" r:id="rId33"/>
    <hyperlink ref="E24" r:id="rId34"/>
    <hyperlink ref="A42:B42" r:id="rId35" display="Bent Knee Calf Raise"/>
    <hyperlink ref="A13:B13" r:id="rId36" display="Sumo Squat to Stand"/>
    <hyperlink ref="A16:B16" r:id="rId37" display="Reactive Sport Squat"/>
    <hyperlink ref="A22:B22" r:id="rId38" display="Power Step Up"/>
    <hyperlink ref="A26:B26" r:id="rId39" display="Curl to Press"/>
    <hyperlink ref="A29:B29" r:id="rId40" display="Tea Cup"/>
    <hyperlink ref="A32:B32" r:id="rId41" display="Reactive OC Bench"/>
    <hyperlink ref="U38:V38" r:id="rId42" display="Dips"/>
    <hyperlink ref="U36:V36" r:id="rId43" display="Zottman Curls"/>
    <hyperlink ref="K20:L20" r:id="rId44" display="3-Way Ham Touch"/>
    <hyperlink ref="A24:B24" r:id="rId45" display="Dynamic Lat Pull"/>
    <hyperlink ref="A36:B36" r:id="rId46" display="Clap Push-Up"/>
    <hyperlink ref="A38:B38" r:id="rId47" display="Drop Push-Up"/>
    <hyperlink ref="A40:B40" r:id="rId48" display="DB RDL + Row"/>
    <hyperlink ref="A15:B15" r:id="rId49" display="Prone Hip Flexor"/>
    <hyperlink ref="K18:L18" r:id="rId50" display="Partner Neck"/>
    <hyperlink ref="K28:L28" r:id="rId51" display="U-Abs"/>
    <hyperlink ref="K30:L30" r:id="rId52" display="Ball Groin Squeeze OC"/>
    <hyperlink ref="U13:V13" r:id="rId53" display="Quadraped Kick Backs"/>
    <hyperlink ref="U15:V15" r:id="rId54" display="Glute Swings"/>
    <hyperlink ref="U16:V16" r:id="rId55" display="Reactive OC Hex DL"/>
    <hyperlink ref="U18:V18" r:id="rId56" display="Broad Jumps"/>
    <hyperlink ref="U24:V24" r:id="rId57" display="Chin Grip Lat Pull"/>
    <hyperlink ref="U33:V33" r:id="rId58" display="Arnolds"/>
    <hyperlink ref="U35:V35" r:id="rId59" display="V-Ups"/>
    <hyperlink ref="H15:I15" r:id="rId60" display="6:0:0:0"/>
    <hyperlink ref="U31:V31" r:id="rId61" display="Lateral DB Step-Up"/>
    <hyperlink ref="H20:I20" r:id="rId62" display="0:2:0:0"/>
    <hyperlink ref="H24:I24" r:id="rId63" display="3:0:0:0"/>
    <hyperlink ref="H38:I38" r:id="rId64" display="0:2:0:0"/>
    <hyperlink ref="AB24:AC24" r:id="rId65" display="3:0:0:0"/>
    <hyperlink ref="U28:V28" r:id="rId66" display="Glute Bar Lift"/>
    <hyperlink ref="K31:L31" r:id="rId67" display="Nordic Ham Curls"/>
    <hyperlink ref="A31:B31" r:id="rId68" display="OH LAT Raise + F8"/>
    <hyperlink ref="K26:L26" r:id="rId69" display="Ext Rotation OC"/>
    <hyperlink ref="U20:V20" r:id="rId70" display="DB Split Drop Jumps"/>
    <hyperlink ref="K16:L16" r:id="rId71" display="Contra Iso Hip Flxr"/>
    <hyperlink ref="A20:B20" r:id="rId72" display="DB Squat Jumps"/>
    <hyperlink ref="K36:L36" r:id="rId73" display="DB Walking Lunge Switch"/>
    <hyperlink ref="K33:L33" r:id="rId74" display="DB Row"/>
    <hyperlink ref="K35:L35" r:id="rId75" display="Incline DB Bench"/>
    <hyperlink ref="R36:S36" r:id="rId76" display="0:0:0:0"/>
  </hyperlinks>
  <pageMargins left="0.45" right="0.2" top="0.25" bottom="0.25" header="0.05" footer="0.05"/>
  <pageSetup scale="99" orientation="landscape" r:id="rId77"/>
  <drawing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31</vt:i4>
      </vt:variant>
    </vt:vector>
  </HeadingPairs>
  <TitlesOfParts>
    <vt:vector size="58" baseType="lpstr">
      <vt:lpstr>Max Sheet</vt:lpstr>
      <vt:lpstr>WK1_GPP_SE</vt:lpstr>
      <vt:lpstr>WK2_GPP_SE</vt:lpstr>
      <vt:lpstr>WK3_GPP_Circuit</vt:lpstr>
      <vt:lpstr>WK4_GPP_Circuit</vt:lpstr>
      <vt:lpstr>WK5_GenStrength_Blk1</vt:lpstr>
      <vt:lpstr>WK6_GenStrength_Blk1</vt:lpstr>
      <vt:lpstr>WK7_GenStrength_Blk1</vt:lpstr>
      <vt:lpstr>WK8_GenStrength_Blk1-DELOAD</vt:lpstr>
      <vt:lpstr>WK9-10_TriStrength_ECC_Blk2</vt:lpstr>
      <vt:lpstr>WK11-12_TriStrength_ISO_Blk2</vt:lpstr>
      <vt:lpstr>WK13-14_TriStrength_CON_Blk2</vt:lpstr>
      <vt:lpstr>WK15-DELOAD</vt:lpstr>
      <vt:lpstr> WK 16 Linear_Blk3</vt:lpstr>
      <vt:lpstr> WK17 Linear_Blk3</vt:lpstr>
      <vt:lpstr> WK18 Linear_Blk3</vt:lpstr>
      <vt:lpstr> WK19 Linear_Blk3</vt:lpstr>
      <vt:lpstr> WK20 Linear_Blk3</vt:lpstr>
      <vt:lpstr> WK21 Linear_Blk3</vt:lpstr>
      <vt:lpstr> WK22 Linear_Blk3</vt:lpstr>
      <vt:lpstr> WK23 Linear_Blk3</vt:lpstr>
      <vt:lpstr>WK24-DELOAD</vt:lpstr>
      <vt:lpstr>WK25_GPP_SE</vt:lpstr>
      <vt:lpstr>WK26_GPP_SE</vt:lpstr>
      <vt:lpstr>WK27-28_TriSpeed_ECC_Blk4</vt:lpstr>
      <vt:lpstr>WK29-30_TriSpeed_ISO_Blk4</vt:lpstr>
      <vt:lpstr>WK31-32_TriSpeed_CON_Blk4</vt:lpstr>
      <vt:lpstr>benchrow</vt:lpstr>
      <vt:lpstr>dliftrow</vt:lpstr>
      <vt:lpstr>namelist</vt:lpstr>
      <vt:lpstr>' WK 16 Linear_Blk3'!Print_Area</vt:lpstr>
      <vt:lpstr>' WK17 Linear_Blk3'!Print_Area</vt:lpstr>
      <vt:lpstr>' WK18 Linear_Blk3'!Print_Area</vt:lpstr>
      <vt:lpstr>' WK19 Linear_Blk3'!Print_Area</vt:lpstr>
      <vt:lpstr>' WK20 Linear_Blk3'!Print_Area</vt:lpstr>
      <vt:lpstr>' WK21 Linear_Blk3'!Print_Area</vt:lpstr>
      <vt:lpstr>' WK22 Linear_Blk3'!Print_Area</vt:lpstr>
      <vt:lpstr>' WK23 Linear_Blk3'!Print_Area</vt:lpstr>
      <vt:lpstr>WK1_GPP_SE!Print_Area</vt:lpstr>
      <vt:lpstr>'WK11-12_TriStrength_ISO_Blk2'!Print_Area</vt:lpstr>
      <vt:lpstr>'WK13-14_TriStrength_CON_Blk2'!Print_Area</vt:lpstr>
      <vt:lpstr>'WK15-DELOAD'!Print_Area</vt:lpstr>
      <vt:lpstr>WK2_GPP_SE!Print_Area</vt:lpstr>
      <vt:lpstr>'WK24-DELOAD'!Print_Area</vt:lpstr>
      <vt:lpstr>WK25_GPP_SE!Print_Area</vt:lpstr>
      <vt:lpstr>WK26_GPP_SE!Print_Area</vt:lpstr>
      <vt:lpstr>'WK27-28_TriSpeed_ECC_Blk4'!Print_Area</vt:lpstr>
      <vt:lpstr>'WK29-30_TriSpeed_ISO_Blk4'!Print_Area</vt:lpstr>
      <vt:lpstr>WK3_GPP_Circuit!Print_Area</vt:lpstr>
      <vt:lpstr>'WK31-32_TriSpeed_CON_Blk4'!Print_Area</vt:lpstr>
      <vt:lpstr>WK4_GPP_Circuit!Print_Area</vt:lpstr>
      <vt:lpstr>WK5_GenStrength_Blk1!Print_Area</vt:lpstr>
      <vt:lpstr>WK6_GenStrength_Blk1!Print_Area</vt:lpstr>
      <vt:lpstr>WK7_GenStrength_Blk1!Print_Area</vt:lpstr>
      <vt:lpstr>'WK8_GenStrength_Blk1-DELOAD'!Print_Area</vt:lpstr>
      <vt:lpstr>'WK9-10_TriStrength_ECC_Blk2'!Print_Area</vt:lpstr>
      <vt:lpstr>squatrow</vt:lpstr>
      <vt:lpstr>tablelist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 Dietz</dc:creator>
  <cp:lastModifiedBy>Calvin C Dietz</cp:lastModifiedBy>
  <cp:lastPrinted>2011-11-17T22:46:18Z</cp:lastPrinted>
  <dcterms:created xsi:type="dcterms:W3CDTF">2011-11-04T14:55:05Z</dcterms:created>
  <dcterms:modified xsi:type="dcterms:W3CDTF">2012-01-31T00:35:51Z</dcterms:modified>
</cp:coreProperties>
</file>